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externalLinks/externalLink3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MB" sheetId="2" r:id="rId1"/>
  </sheets>
  <externalReferences>
    <externalReference r:id="rId2"/>
    <externalReference r:id="rId3"/>
    <externalReference r:id="rId4"/>
  </externalReferences>
  <definedNames>
    <definedName name="\f" localSheetId="0">[1]cy!#REF!</definedName>
    <definedName name="\f">[1]cy!#REF!</definedName>
    <definedName name="\t" localSheetId="0">[1]cy!#REF!</definedName>
    <definedName name="\t">[1]cy!#REF!</definedName>
    <definedName name="____________ENR2" localSheetId="0">#REF!</definedName>
    <definedName name="____________ENR2">#REF!</definedName>
    <definedName name="___________ENR2">#REF!</definedName>
    <definedName name="__________ENR2">#REF!</definedName>
    <definedName name="_________ENR2">#REF!</definedName>
    <definedName name="________ENR2">#REF!</definedName>
    <definedName name="_______ENR2">#REF!</definedName>
    <definedName name="______ENR2">#REF!</definedName>
    <definedName name="_____ENR2">#REF!</definedName>
    <definedName name="____ENR2">#REF!</definedName>
    <definedName name="___ENR2">#REF!</definedName>
    <definedName name="__123Graph_AMAIN" hidden="1">[2]Enroll!#REF!</definedName>
    <definedName name="__ENR2">#REF!</definedName>
    <definedName name="_2010">#REF!</definedName>
    <definedName name="_2012" localSheetId="0">#REF!</definedName>
    <definedName name="_2012">#REF!</definedName>
    <definedName name="_3_2012" localSheetId="0">#REF!</definedName>
    <definedName name="_3_2012">#REF!</definedName>
    <definedName name="_br89">#REF!</definedName>
    <definedName name="_ENR2">#REF!</definedName>
    <definedName name="C_">[2]Summary!#REF!</definedName>
    <definedName name="CY">#REF!</definedName>
    <definedName name="DATA">#REF!</definedName>
    <definedName name="_xlnm.Database">#REF!</definedName>
    <definedName name="Database2">#REF!</definedName>
    <definedName name="ENR">#REF!</definedName>
    <definedName name="Enroll_M">[3]Summary!#REF!</definedName>
    <definedName name="FINAL">#REF!</definedName>
    <definedName name="FY">#REF!</definedName>
    <definedName name="IMPACT">#REF!</definedName>
    <definedName name="LABEL">#REF!</definedName>
    <definedName name="LOAD">#REF!</definedName>
    <definedName name="MSR">[1]cy!#REF!</definedName>
    <definedName name="NFY">#REF!</definedName>
    <definedName name="PERCAPITA">#REF!</definedName>
    <definedName name="POP">#REF!</definedName>
    <definedName name="_xlnm.Print_Area" localSheetId="0">MB!$A$1:$L$37</definedName>
    <definedName name="ROGER">#REF!</definedName>
    <definedName name="ss">#REF!</definedName>
  </definedNames>
  <calcPr calcId="145621"/>
</workbook>
</file>

<file path=xl/calcChain.xml><?xml version="1.0" encoding="utf-8"?>
<calcChain xmlns="http://schemas.openxmlformats.org/spreadsheetml/2006/main">
  <c r="C7" i="2" l="1"/>
  <c r="F22" i="2" l="1"/>
  <c r="F21" i="2"/>
  <c r="C10" i="2"/>
  <c r="D20" i="2"/>
  <c r="D19" i="2"/>
  <c r="D18" i="2"/>
  <c r="D17" i="2"/>
  <c r="D16" i="2"/>
  <c r="D15" i="2"/>
  <c r="D14" i="2"/>
  <c r="D13" i="2"/>
  <c r="D12" i="2"/>
  <c r="D11" i="2"/>
  <c r="D10" i="2"/>
  <c r="F10" i="2" l="1"/>
  <c r="G10" i="2" s="1"/>
  <c r="G22" i="2"/>
  <c r="G21" i="2"/>
  <c r="C13" i="2"/>
  <c r="F13" i="2" s="1"/>
  <c r="H10" i="2"/>
  <c r="I10" i="2" s="1"/>
  <c r="J10" i="2" s="1"/>
  <c r="C11" i="2"/>
  <c r="F11" i="2" s="1"/>
  <c r="C12" i="2"/>
  <c r="F12" i="2" s="1"/>
  <c r="C15" i="2"/>
  <c r="I15" i="2" s="1"/>
  <c r="J15" i="2" s="1"/>
  <c r="C16" i="2"/>
  <c r="F16" i="2" s="1"/>
  <c r="C17" i="2"/>
  <c r="I17" i="2" s="1"/>
  <c r="J17" i="2" s="1"/>
  <c r="C18" i="2"/>
  <c r="F18" i="2" s="1"/>
  <c r="C19" i="2"/>
  <c r="F19" i="2" s="1"/>
  <c r="C20" i="2"/>
  <c r="F20" i="2" s="1"/>
  <c r="C21" i="2"/>
  <c r="I21" i="2" s="1"/>
  <c r="J21" i="2" s="1"/>
  <c r="J22" i="2"/>
  <c r="G23" i="2"/>
  <c r="J23" i="2"/>
  <c r="H29" i="2"/>
  <c r="K10" i="2" l="1"/>
  <c r="F15" i="2"/>
  <c r="G15" i="2" s="1"/>
  <c r="K15" i="2" s="1"/>
  <c r="F17" i="2"/>
  <c r="G17" i="2" s="1"/>
  <c r="G16" i="2"/>
  <c r="G11" i="2"/>
  <c r="K23" i="2"/>
  <c r="K21" i="2"/>
  <c r="G20" i="2"/>
  <c r="G19" i="2"/>
  <c r="G18" i="2"/>
  <c r="K17" i="2"/>
  <c r="G12" i="2"/>
  <c r="I13" i="2"/>
  <c r="J13" i="2" s="1"/>
  <c r="G13" i="2"/>
  <c r="I19" i="2"/>
  <c r="J19" i="2" s="1"/>
  <c r="I11" i="2"/>
  <c r="J11" i="2" s="1"/>
  <c r="K22" i="2"/>
  <c r="C14" i="2"/>
  <c r="I20" i="2"/>
  <c r="J20" i="2" s="1"/>
  <c r="I18" i="2"/>
  <c r="J18" i="2" s="1"/>
  <c r="I16" i="2"/>
  <c r="J16" i="2" s="1"/>
  <c r="I12" i="2"/>
  <c r="J12" i="2" s="1"/>
  <c r="F14" i="2" l="1"/>
  <c r="G14" i="2" s="1"/>
  <c r="G24" i="2" s="1"/>
  <c r="K12" i="2"/>
  <c r="K11" i="2"/>
  <c r="K16" i="2"/>
  <c r="K20" i="2"/>
  <c r="K19" i="2"/>
  <c r="K18" i="2"/>
  <c r="K13" i="2"/>
  <c r="I14" i="2"/>
  <c r="J14" i="2" s="1"/>
  <c r="K14" i="2" l="1"/>
  <c r="K24" i="2" s="1"/>
  <c r="H26" i="2" s="1"/>
  <c r="H27" i="2" s="1"/>
  <c r="J24" i="2"/>
  <c r="H30" i="2" l="1"/>
  <c r="H31" i="2"/>
</calcChain>
</file>

<file path=xl/sharedStrings.xml><?xml version="1.0" encoding="utf-8"?>
<sst xmlns="http://schemas.openxmlformats.org/spreadsheetml/2006/main" count="45" uniqueCount="45">
  <si>
    <t xml:space="preserve">    Daptomycin</t>
  </si>
  <si>
    <t xml:space="preserve">    Vancomycin</t>
  </si>
  <si>
    <t xml:space="preserve">    Alteplase</t>
  </si>
  <si>
    <t xml:space="preserve">    Levocarnitine</t>
  </si>
  <si>
    <t xml:space="preserve">    Sodium ferric gluconate</t>
  </si>
  <si>
    <t xml:space="preserve">    Iron sucrose</t>
  </si>
  <si>
    <t xml:space="preserve">    Paricalcitol</t>
  </si>
  <si>
    <t xml:space="preserve">    Doxercalciferol</t>
  </si>
  <si>
    <t xml:space="preserve">    Calcitriol</t>
  </si>
  <si>
    <t xml:space="preserve">    Darbepoetin</t>
  </si>
  <si>
    <t xml:space="preserve">Part B &amp; D Drugs &amp; biologicals </t>
  </si>
  <si>
    <t>Treatments for patients with Part D spending</t>
  </si>
  <si>
    <t>Medicare dialysis treatments</t>
  </si>
  <si>
    <t>CY 2014 Prices based on Market Basket Update</t>
  </si>
  <si>
    <t>Change between 2007 and 2012</t>
  </si>
  <si>
    <t>2012 claims</t>
  </si>
  <si>
    <t>2007 claims</t>
  </si>
  <si>
    <t>Prices</t>
  </si>
  <si>
    <t>% Effect</t>
  </si>
  <si>
    <t>Account for 2% reduction, 1% outlier and 5.93% standardization</t>
  </si>
  <si>
    <t xml:space="preserve">    Total Drugs</t>
  </si>
  <si>
    <t xml:space="preserve">    Oral Equivalents</t>
  </si>
  <si>
    <t xml:space="preserve">    Other injectables</t>
  </si>
  <si>
    <t>CY 2011 prices (used to calculate  2011 Base Rate for the ESRD PPS Final Rule)</t>
  </si>
  <si>
    <t>Total Part B drug utilization, based on 2007 claims</t>
  </si>
  <si>
    <t>Total projected 2014 Spending, based on 2007 claims</t>
  </si>
  <si>
    <t>Total projected 2011 Spending, based on 2007 claims</t>
  </si>
  <si>
    <t>Average projected 2014 Spending per treatment, based on 2007 claims</t>
  </si>
  <si>
    <t>Total projected 2014 Spending, based on 2012 claims</t>
  </si>
  <si>
    <t>Average projected 2014 Spending per treatment, based on 2012 claims</t>
  </si>
  <si>
    <t>Change in projected Spending per treatment, from 2007 to 2012 claims</t>
  </si>
  <si>
    <t>Calculation of the Amount of the Per Treatment Reduction Using the End-Stage Renal Disease Bundled Market Basket</t>
  </si>
  <si>
    <t>Change in per treatment amount ($83.76 - $51.42 = $32.34)</t>
  </si>
  <si>
    <t>($32.34 x .98 x .99 x .9407 = $29.52)</t>
  </si>
  <si>
    <t>Proposed CY 2014 Base Rate</t>
  </si>
  <si>
    <t>Proposed CY 2014 Base Rate with Drug Utilization Reduction</t>
  </si>
  <si>
    <r>
      <t>Total Part B reported drug utilization, based on 2012 claims</t>
    </r>
    <r>
      <rPr>
        <b/>
        <vertAlign val="superscript"/>
        <sz val="10"/>
        <rFont val="Calibri"/>
        <family val="2"/>
        <scheme val="minor"/>
      </rPr>
      <t>1</t>
    </r>
  </si>
  <si>
    <r>
      <t>Update from 2011 to 2014</t>
    </r>
    <r>
      <rPr>
        <vertAlign val="superscript"/>
        <sz val="10"/>
        <rFont val="Calibri"/>
        <family val="2"/>
        <scheme val="minor"/>
      </rPr>
      <t>2</t>
    </r>
  </si>
  <si>
    <r>
      <t xml:space="preserve">    EPO</t>
    </r>
    <r>
      <rPr>
        <vertAlign val="superscript"/>
        <sz val="10"/>
        <rFont val="Calibri"/>
        <family val="2"/>
        <scheme val="minor"/>
      </rPr>
      <t>3</t>
    </r>
  </si>
  <si>
    <r>
      <t xml:space="preserve">    Ferumoxytol</t>
    </r>
    <r>
      <rPr>
        <vertAlign val="superscript"/>
        <sz val="10"/>
        <rFont val="Calibri"/>
        <family val="2"/>
        <scheme val="minor"/>
      </rPr>
      <t>4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</si>
  <si>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The latest available claims data for this proposed rule is based on the CY 2012 ESRD facility claims updated through December 31, 2012 (78 FR 40842)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</si>
  <si>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CY 2011 prices for ESRD-related drugs and biologicals were inflated by using the ESRD bundled (ESRDB) market basket, productivity adjustment, and the wage index budget </t>
    </r>
  </si>
  <si>
    <r>
      <rPr>
        <vertAlign val="superscript"/>
        <sz val="10"/>
        <rFont val="Calibri"/>
        <family val="2"/>
        <scheme val="minor"/>
      </rPr>
      <t>4</t>
    </r>
    <r>
      <rPr>
        <sz val="10"/>
        <rFont val="Calibri"/>
        <family val="2"/>
        <scheme val="minor"/>
      </rPr>
      <t xml:space="preserve"> Ferumoxytol was assigned a HCPCS codes in 2010.  The CY 2014 price represents the average of the 2012 ASP+6% prices. (78 FR 40843)</t>
    </r>
  </si>
  <si>
    <t>finalized in calendar year's (CY) 2012 and 2013 and proposed in CY 2014.  1.0733 = 1.021*1.023*1.025*1.001520*1.000613*1.000411 (78 FR 40842)</t>
  </si>
  <si>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For EPO the price and units are displayed as per thousands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</si>
</sst>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&quot;$&quot;#,##0"/>
    <numFmt numFmtId="166" formatCode="0.0000"/>
    <numFmt numFmtId="167" formatCode="0.0000000"/>
    <numFmt numFmtId="168" formatCode="0.0%"/>
    <numFmt numFmtId="169" formatCode="_(&quot;$&quot;* #,##0_);_(&quot;$&quot;* \(#,##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Arial"/>
      <family val="2"/>
    </font>
    <font>
      <sz val="10"/>
      <name val="MS Sans Serif"/>
      <family val="2"/>
    </font>
    <font>
      <sz val="10"/>
      <name val="MS Sans Serif"/>
    </font>
    <font>
      <b/>
      <sz val="14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3">
    <xf numFmtId="0" fontId="0" fillId="0" borderId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6" fillId="0" borderId="0"/>
    <xf numFmtId="0" fontId="2" fillId="0" borderId="0"/>
    <xf numFmtId="0" fontId="5" fillId="0" borderId="0"/>
    <xf numFmtId="0" fontId="5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</cellStyleXfs>
  <cellXfs count="92">
    <xf numFmtId="0" fontId="0" fillId="0" borderId="0" xfId="0"/>
    <xf numFmtId="0" fontId="3" fillId="2" borderId="0" xfId="1" applyFont="1" applyFill="1"/>
    <xf numFmtId="0" fontId="3" fillId="2" borderId="0" xfId="1" applyFont="1" applyFill="1" applyAlignment="1">
      <alignment horizontal="center"/>
    </xf>
    <xf numFmtId="0" fontId="3" fillId="2" borderId="4" xfId="1" applyFont="1" applyFill="1" applyBorder="1"/>
    <xf numFmtId="0" fontId="3" fillId="2" borderId="0" xfId="1" applyFont="1" applyFill="1" applyBorder="1"/>
    <xf numFmtId="0" fontId="3" fillId="2" borderId="0" xfId="1" applyFont="1" applyFill="1" applyBorder="1" applyAlignment="1">
      <alignment horizontal="center"/>
    </xf>
    <xf numFmtId="0" fontId="3" fillId="2" borderId="6" xfId="1" applyFont="1" applyFill="1" applyBorder="1"/>
    <xf numFmtId="0" fontId="3" fillId="2" borderId="7" xfId="1" applyFont="1" applyFill="1" applyBorder="1"/>
    <xf numFmtId="0" fontId="3" fillId="2" borderId="0" xfId="1" applyFont="1" applyFill="1" applyBorder="1" applyAlignment="1"/>
    <xf numFmtId="164" fontId="3" fillId="0" borderId="4" xfId="1" applyNumberFormat="1" applyFont="1" applyFill="1" applyBorder="1" applyAlignment="1">
      <alignment horizontal="center"/>
    </xf>
    <xf numFmtId="0" fontId="3" fillId="2" borderId="10" xfId="1" applyFont="1" applyFill="1" applyBorder="1"/>
    <xf numFmtId="0" fontId="3" fillId="0" borderId="0" xfId="1" applyFont="1" applyFill="1"/>
    <xf numFmtId="0" fontId="3" fillId="0" borderId="4" xfId="1" applyFont="1" applyFill="1" applyBorder="1"/>
    <xf numFmtId="0" fontId="3" fillId="0" borderId="5" xfId="1" applyFont="1" applyFill="1" applyBorder="1"/>
    <xf numFmtId="166" fontId="3" fillId="3" borderId="4" xfId="1" applyNumberFormat="1" applyFont="1" applyFill="1" applyBorder="1" applyAlignment="1">
      <alignment horizontal="center"/>
    </xf>
    <xf numFmtId="0" fontId="3" fillId="2" borderId="5" xfId="1" applyFont="1" applyFill="1" applyBorder="1"/>
    <xf numFmtId="0" fontId="3" fillId="0" borderId="4" xfId="1" quotePrefix="1" applyFont="1" applyFill="1" applyBorder="1" applyAlignment="1">
      <alignment horizontal="center"/>
    </xf>
    <xf numFmtId="0" fontId="3" fillId="2" borderId="11" xfId="1" applyFont="1" applyFill="1" applyBorder="1"/>
    <xf numFmtId="0" fontId="3" fillId="2" borderId="12" xfId="1" applyFont="1" applyFill="1" applyBorder="1"/>
    <xf numFmtId="0" fontId="3" fillId="2" borderId="13" xfId="1" applyFont="1" applyFill="1" applyBorder="1"/>
    <xf numFmtId="0" fontId="3" fillId="2" borderId="10" xfId="1" applyFont="1" applyFill="1" applyBorder="1" applyAlignment="1">
      <alignment wrapText="1"/>
    </xf>
    <xf numFmtId="0" fontId="3" fillId="2" borderId="5" xfId="1" applyFont="1" applyFill="1" applyBorder="1" applyAlignment="1">
      <alignment wrapText="1"/>
    </xf>
    <xf numFmtId="0" fontId="4" fillId="0" borderId="2" xfId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4" fillId="2" borderId="0" xfId="1" applyFont="1" applyFill="1" applyBorder="1" applyAlignment="1">
      <alignment horizontal="center" wrapText="1"/>
    </xf>
    <xf numFmtId="0" fontId="4" fillId="0" borderId="4" xfId="1" applyFont="1" applyFill="1" applyBorder="1" applyAlignment="1">
      <alignment horizontal="center" wrapText="1"/>
    </xf>
    <xf numFmtId="0" fontId="3" fillId="2" borderId="14" xfId="1" applyFont="1" applyFill="1" applyBorder="1"/>
    <xf numFmtId="0" fontId="3" fillId="2" borderId="1" xfId="1" applyFont="1" applyFill="1" applyBorder="1"/>
    <xf numFmtId="0" fontId="3" fillId="0" borderId="2" xfId="1" applyFont="1" applyBorder="1"/>
    <xf numFmtId="0" fontId="3" fillId="2" borderId="2" xfId="1" applyFont="1" applyFill="1" applyBorder="1" applyAlignment="1">
      <alignment horizontal="center"/>
    </xf>
    <xf numFmtId="0" fontId="3" fillId="2" borderId="2" xfId="1" applyFont="1" applyFill="1" applyBorder="1" applyAlignment="1">
      <alignment wrapText="1"/>
    </xf>
    <xf numFmtId="168" fontId="3" fillId="2" borderId="3" xfId="2" applyNumberFormat="1" applyFont="1" applyFill="1" applyBorder="1" applyAlignment="1">
      <alignment horizontal="center" wrapText="1"/>
    </xf>
    <xf numFmtId="4" fontId="3" fillId="2" borderId="5" xfId="1" applyNumberFormat="1" applyFont="1" applyFill="1" applyBorder="1" applyAlignment="1">
      <alignment horizontal="center"/>
    </xf>
    <xf numFmtId="0" fontId="3" fillId="0" borderId="0" xfId="1" applyFont="1" applyBorder="1"/>
    <xf numFmtId="0" fontId="3" fillId="3" borderId="5" xfId="1" applyFont="1" applyFill="1" applyBorder="1" applyAlignment="1">
      <alignment horizontal="center"/>
    </xf>
    <xf numFmtId="0" fontId="3" fillId="0" borderId="7" xfId="1" applyFont="1" applyBorder="1"/>
    <xf numFmtId="4" fontId="3" fillId="2" borderId="8" xfId="1" applyNumberFormat="1" applyFont="1" applyFill="1" applyBorder="1" applyAlignment="1">
      <alignment horizontal="center"/>
    </xf>
    <xf numFmtId="4" fontId="3" fillId="0" borderId="4" xfId="1" applyNumberFormat="1" applyFont="1" applyFill="1" applyBorder="1" applyAlignment="1">
      <alignment horizontal="center"/>
    </xf>
    <xf numFmtId="0" fontId="3" fillId="0" borderId="10" xfId="1" applyFont="1" applyBorder="1"/>
    <xf numFmtId="166" fontId="3" fillId="0" borderId="4" xfId="1" applyNumberFormat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3" fillId="0" borderId="14" xfId="1" quotePrefix="1" applyFont="1" applyFill="1" applyBorder="1" applyAlignment="1">
      <alignment horizontal="center"/>
    </xf>
    <xf numFmtId="0" fontId="3" fillId="0" borderId="14" xfId="1" applyFont="1" applyFill="1" applyBorder="1" applyAlignment="1">
      <alignment horizontal="center"/>
    </xf>
    <xf numFmtId="0" fontId="3" fillId="0" borderId="6" xfId="1" quotePrefix="1" applyFont="1" applyFill="1" applyBorder="1" applyAlignment="1">
      <alignment horizontal="center"/>
    </xf>
    <xf numFmtId="0" fontId="3" fillId="2" borderId="4" xfId="1" applyFont="1" applyFill="1" applyBorder="1" applyAlignment="1">
      <alignment wrapText="1"/>
    </xf>
    <xf numFmtId="0" fontId="4" fillId="0" borderId="18" xfId="1" applyFont="1" applyFill="1" applyBorder="1" applyAlignment="1">
      <alignment horizontal="center" wrapText="1"/>
    </xf>
    <xf numFmtId="0" fontId="4" fillId="2" borderId="18" xfId="1" applyFont="1" applyFill="1" applyBorder="1" applyAlignment="1">
      <alignment horizontal="center" wrapText="1"/>
    </xf>
    <xf numFmtId="3" fontId="3" fillId="2" borderId="0" xfId="1" applyNumberFormat="1" applyFont="1" applyFill="1"/>
    <xf numFmtId="4" fontId="3" fillId="2" borderId="0" xfId="1" applyNumberFormat="1" applyFont="1" applyFill="1"/>
    <xf numFmtId="3" fontId="3" fillId="3" borderId="8" xfId="1" applyNumberFormat="1" applyFont="1" applyFill="1" applyBorder="1" applyAlignment="1">
      <alignment horizontal="left"/>
    </xf>
    <xf numFmtId="3" fontId="3" fillId="0" borderId="7" xfId="1" applyNumberFormat="1" applyFont="1" applyFill="1" applyBorder="1" applyAlignment="1">
      <alignment horizontal="left"/>
    </xf>
    <xf numFmtId="3" fontId="3" fillId="2" borderId="7" xfId="1" applyNumberFormat="1" applyFont="1" applyFill="1" applyBorder="1" applyAlignment="1">
      <alignment horizontal="left"/>
    </xf>
    <xf numFmtId="3" fontId="3" fillId="3" borderId="15" xfId="1" applyNumberFormat="1" applyFont="1" applyFill="1" applyBorder="1" applyAlignment="1">
      <alignment horizontal="left"/>
    </xf>
    <xf numFmtId="3" fontId="3" fillId="0" borderId="16" xfId="1" applyNumberFormat="1" applyFont="1" applyFill="1" applyBorder="1" applyAlignment="1">
      <alignment horizontal="left"/>
    </xf>
    <xf numFmtId="0" fontId="3" fillId="0" borderId="16" xfId="1" quotePrefix="1" applyFont="1" applyFill="1" applyBorder="1" applyAlignment="1">
      <alignment horizontal="left"/>
    </xf>
    <xf numFmtId="0" fontId="3" fillId="2" borderId="5" xfId="1" applyFont="1" applyFill="1" applyBorder="1" applyAlignment="1">
      <alignment horizontal="left"/>
    </xf>
    <xf numFmtId="0" fontId="3" fillId="0" borderId="0" xfId="1" applyFont="1" applyFill="1" applyBorder="1" applyAlignment="1">
      <alignment horizontal="left"/>
    </xf>
    <xf numFmtId="0" fontId="3" fillId="2" borderId="0" xfId="1" applyFont="1" applyFill="1" applyBorder="1" applyAlignment="1">
      <alignment horizontal="left"/>
    </xf>
    <xf numFmtId="0" fontId="3" fillId="0" borderId="5" xfId="1" applyFont="1" applyFill="1" applyBorder="1" applyAlignment="1">
      <alignment horizontal="left"/>
    </xf>
    <xf numFmtId="164" fontId="3" fillId="0" borderId="0" xfId="1" applyNumberFormat="1" applyFont="1" applyFill="1" applyBorder="1" applyAlignment="1">
      <alignment horizontal="left"/>
    </xf>
    <xf numFmtId="3" fontId="3" fillId="0" borderId="5" xfId="1" applyNumberFormat="1" applyFont="1" applyFill="1" applyBorder="1" applyAlignment="1">
      <alignment horizontal="left" wrapText="1"/>
    </xf>
    <xf numFmtId="3" fontId="3" fillId="3" borderId="5" xfId="1" applyNumberFormat="1" applyFont="1" applyFill="1" applyBorder="1" applyAlignment="1">
      <alignment horizontal="left" wrapText="1"/>
    </xf>
    <xf numFmtId="3" fontId="3" fillId="3" borderId="5" xfId="1" applyNumberFormat="1" applyFont="1" applyFill="1" applyBorder="1" applyAlignment="1">
      <alignment horizontal="left"/>
    </xf>
    <xf numFmtId="0" fontId="3" fillId="0" borderId="7" xfId="1" quotePrefix="1" applyFont="1" applyFill="1" applyBorder="1" applyAlignment="1">
      <alignment horizontal="left"/>
    </xf>
    <xf numFmtId="37" fontId="3" fillId="0" borderId="15" xfId="4" quotePrefix="1" applyNumberFormat="1" applyFont="1" applyFill="1" applyBorder="1" applyAlignment="1">
      <alignment horizontal="left"/>
    </xf>
    <xf numFmtId="167" fontId="3" fillId="0" borderId="5" xfId="1" applyNumberFormat="1" applyFont="1" applyFill="1" applyBorder="1" applyAlignment="1">
      <alignment horizontal="left"/>
    </xf>
    <xf numFmtId="165" fontId="3" fillId="0" borderId="0" xfId="1" applyNumberFormat="1" applyFont="1" applyFill="1" applyBorder="1" applyAlignment="1">
      <alignment horizontal="left"/>
    </xf>
    <xf numFmtId="44" fontId="3" fillId="2" borderId="0" xfId="30" applyFont="1" applyFill="1" applyBorder="1" applyAlignment="1">
      <alignment horizontal="left"/>
    </xf>
    <xf numFmtId="44" fontId="3" fillId="3" borderId="5" xfId="30" applyFont="1" applyFill="1" applyBorder="1" applyAlignment="1">
      <alignment horizontal="left" wrapText="1"/>
    </xf>
    <xf numFmtId="44" fontId="3" fillId="0" borderId="4" xfId="30" applyFont="1" applyFill="1" applyBorder="1" applyAlignment="1">
      <alignment horizontal="left" wrapText="1"/>
    </xf>
    <xf numFmtId="44" fontId="3" fillId="0" borderId="5" xfId="30" applyFont="1" applyFill="1" applyBorder="1" applyAlignment="1">
      <alignment horizontal="left"/>
    </xf>
    <xf numFmtId="44" fontId="3" fillId="3" borderId="4" xfId="30" applyFont="1" applyFill="1" applyBorder="1" applyAlignment="1">
      <alignment horizontal="left" wrapText="1"/>
    </xf>
    <xf numFmtId="169" fontId="3" fillId="3" borderId="0" xfId="30" applyNumberFormat="1" applyFont="1" applyFill="1" applyBorder="1" applyAlignment="1">
      <alignment horizontal="left"/>
    </xf>
    <xf numFmtId="169" fontId="3" fillId="2" borderId="0" xfId="30" applyNumberFormat="1" applyFont="1" applyFill="1" applyBorder="1" applyAlignment="1">
      <alignment horizontal="left"/>
    </xf>
    <xf numFmtId="44" fontId="3" fillId="2" borderId="0" xfId="1" applyNumberFormat="1" applyFont="1" applyFill="1"/>
    <xf numFmtId="0" fontId="7" fillId="0" borderId="0" xfId="31"/>
    <xf numFmtId="0" fontId="3" fillId="2" borderId="0" xfId="1" applyFont="1" applyFill="1" applyAlignment="1">
      <alignment horizontal="left" vertical="top"/>
    </xf>
    <xf numFmtId="0" fontId="3" fillId="0" borderId="20" xfId="1" applyFont="1" applyBorder="1"/>
    <xf numFmtId="0" fontId="3" fillId="2" borderId="21" xfId="1" applyFont="1" applyFill="1" applyBorder="1" applyAlignment="1"/>
    <xf numFmtId="0" fontId="3" fillId="2" borderId="22" xfId="1" applyFont="1" applyFill="1" applyBorder="1" applyAlignment="1"/>
    <xf numFmtId="0" fontId="3" fillId="2" borderId="21" xfId="1" applyFont="1" applyFill="1" applyBorder="1" applyAlignment="1">
      <alignment horizontal="left"/>
    </xf>
    <xf numFmtId="0" fontId="3" fillId="2" borderId="23" xfId="1" applyFont="1" applyFill="1" applyBorder="1" applyAlignment="1">
      <alignment horizontal="left"/>
    </xf>
    <xf numFmtId="164" fontId="3" fillId="2" borderId="22" xfId="1" applyNumberFormat="1" applyFont="1" applyFill="1" applyBorder="1" applyAlignment="1">
      <alignment wrapText="1"/>
    </xf>
    <xf numFmtId="0" fontId="3" fillId="2" borderId="21" xfId="1" applyFont="1" applyFill="1" applyBorder="1" applyAlignment="1">
      <alignment horizontal="left" wrapText="1"/>
    </xf>
    <xf numFmtId="4" fontId="3" fillId="2" borderId="24" xfId="1" applyNumberFormat="1" applyFont="1" applyFill="1" applyBorder="1" applyAlignment="1">
      <alignment horizontal="center"/>
    </xf>
    <xf numFmtId="0" fontId="3" fillId="2" borderId="13" xfId="1" applyFont="1" applyFill="1" applyBorder="1" applyAlignment="1">
      <alignment horizontal="center"/>
    </xf>
    <xf numFmtId="0" fontId="3" fillId="2" borderId="9" xfId="1" applyFont="1" applyFill="1" applyBorder="1" applyAlignment="1">
      <alignment horizontal="center"/>
    </xf>
    <xf numFmtId="0" fontId="4" fillId="2" borderId="17" xfId="1" applyFont="1" applyFill="1" applyBorder="1" applyAlignment="1">
      <alignment horizontal="center"/>
    </xf>
    <xf numFmtId="0" fontId="4" fillId="2" borderId="19" xfId="1" applyFont="1" applyFill="1" applyBorder="1" applyAlignment="1">
      <alignment horizontal="center"/>
    </xf>
    <xf numFmtId="0" fontId="4" fillId="2" borderId="18" xfId="1" applyFont="1" applyFill="1" applyBorder="1" applyAlignment="1">
      <alignment horizontal="center"/>
    </xf>
    <xf numFmtId="0" fontId="8" fillId="0" borderId="0" xfId="31" quotePrefix="1" applyNumberFormat="1" applyFont="1" applyBorder="1" applyAlignment="1">
      <alignment horizontal="left" wrapText="1"/>
    </xf>
  </cellXfs>
  <cellStyles count="33">
    <cellStyle name="Comma 2" xfId="4"/>
    <cellStyle name="Comma 3" xfId="5"/>
    <cellStyle name="Currency" xfId="30" builtinId="4"/>
    <cellStyle name="Currency 2" xfId="6"/>
    <cellStyle name="Currency 3" xfId="7"/>
    <cellStyle name="Currency 4" xfId="8"/>
    <cellStyle name="Currency 5" xfId="9"/>
    <cellStyle name="Currency 6" xfId="10"/>
    <cellStyle name="Currency 7" xfId="32"/>
    <cellStyle name="Normal" xfId="0" builtinId="0"/>
    <cellStyle name="Normal 10" xfId="11"/>
    <cellStyle name="Normal 10 2" xfId="12"/>
    <cellStyle name="Normal 11" xfId="31"/>
    <cellStyle name="Normal 2" xfId="13"/>
    <cellStyle name="Normal 2 2" xfId="1"/>
    <cellStyle name="Normal 2 3" xfId="14"/>
    <cellStyle name="Normal 3" xfId="15"/>
    <cellStyle name="Normal 4" xfId="16"/>
    <cellStyle name="Normal 5" xfId="17"/>
    <cellStyle name="Normal 6" xfId="18"/>
    <cellStyle name="Normal 7" xfId="19"/>
    <cellStyle name="Normal 8" xfId="20"/>
    <cellStyle name="Normal 8 2" xfId="21"/>
    <cellStyle name="Normal 9" xfId="22"/>
    <cellStyle name="Percent 2" xfId="3"/>
    <cellStyle name="Percent 3" xfId="23"/>
    <cellStyle name="Percent 4" xfId="24"/>
    <cellStyle name="Percent 5" xfId="25"/>
    <cellStyle name="Percent 6" xfId="26"/>
    <cellStyle name="Percent 6 2" xfId="27"/>
    <cellStyle name="Percent 6 3" xfId="28"/>
    <cellStyle name="Percent 6 3 2" xfId="29"/>
    <cellStyle name="Percent 6 3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ebmail.hhs.gov/Documents%20and%20Settings/t128/Local%20Settings/Temporary%20Internet%20Files/Content.Outlook/8PCTWLYN/sec%20153%20Proposed%20Rule/MMCEG/BUDGET/Recon2001/HI/tf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ebmail.hhs.gov/Documents%20and%20Settings/t128/Local%20Settings/Temporary%20Internet%20Files/Content.Outlook/8PCTWLYN/sec%20153%20Proposed%20Rule/Update%202002%20Proposals%20P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ebmail.hhs.gov/Documents%20and%20Settings/t128/Local%20Settings/Temporary%20Internet%20Files/Content.Outlook/8PCTWLYN/sec%20153%20Proposed%20Rule/PHYSUPD/SGR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"/>
      <sheetName val="cy"/>
      <sheetName val="fy"/>
      <sheetName val="Module1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ons"/>
      <sheetName val="Summary"/>
      <sheetName val="GDP"/>
      <sheetName val="Fee"/>
      <sheetName val="Enroll"/>
      <sheetName val="Legislation"/>
      <sheetName val="Legislation (2)"/>
      <sheetName val="MPA"/>
      <sheetName val="MPA (2)"/>
      <sheetName val="MSR02 Base"/>
      <sheetName val="PP02 Base"/>
      <sheetName val="Impact"/>
      <sheetName val="Options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Fee"/>
      <sheetName val="Enroll"/>
      <sheetName val="Legislation"/>
      <sheetName val="Par_Rate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showGridLines="0" tabSelected="1" zoomScale="80" zoomScaleNormal="80" workbookViewId="0">
      <selection activeCell="I35" sqref="I35"/>
    </sheetView>
  </sheetViews>
  <sheetFormatPr defaultRowHeight="12.75" x14ac:dyDescent="0.2"/>
  <cols>
    <col min="1" max="1" width="40.140625" style="1" customWidth="1"/>
    <col min="2" max="3" width="14.7109375" style="1" customWidth="1"/>
    <col min="4" max="4" width="19.140625" style="1" customWidth="1"/>
    <col min="5" max="5" width="18.7109375" style="1" customWidth="1"/>
    <col min="6" max="6" width="18.85546875" style="1" customWidth="1"/>
    <col min="7" max="7" width="15.7109375" style="1" customWidth="1"/>
    <col min="8" max="8" width="16.7109375" style="2" customWidth="1"/>
    <col min="9" max="9" width="18.5703125" style="2" customWidth="1"/>
    <col min="10" max="11" width="15.7109375" style="1" customWidth="1"/>
    <col min="12" max="12" width="15.7109375" style="1" bestFit="1" customWidth="1"/>
    <col min="13" max="14" width="16.7109375" style="1" customWidth="1"/>
    <col min="15" max="16" width="15.7109375" style="1" customWidth="1"/>
    <col min="17" max="17" width="14.7109375" style="1" customWidth="1"/>
    <col min="18" max="16384" width="9.140625" style="1"/>
  </cols>
  <sheetData>
    <row r="1" spans="1:14" ht="19.5" thickBot="1" x14ac:dyDescent="0.35">
      <c r="A1" s="91" t="s">
        <v>31</v>
      </c>
      <c r="B1" s="91"/>
      <c r="C1" s="91"/>
      <c r="D1" s="91"/>
      <c r="E1" s="91"/>
      <c r="F1" s="91"/>
      <c r="G1" s="91"/>
      <c r="H1" s="91"/>
      <c r="I1" s="91"/>
      <c r="J1" s="76"/>
      <c r="K1" s="76"/>
      <c r="L1" s="76"/>
      <c r="M1" s="76"/>
    </row>
    <row r="2" spans="1:14" ht="39" customHeight="1" thickBot="1" x14ac:dyDescent="0.25">
      <c r="A2" s="86"/>
      <c r="B2" s="88" t="s">
        <v>17</v>
      </c>
      <c r="C2" s="90"/>
      <c r="D2" s="88" t="s">
        <v>16</v>
      </c>
      <c r="E2" s="89"/>
      <c r="F2" s="89"/>
      <c r="G2" s="90"/>
      <c r="H2" s="88" t="s">
        <v>15</v>
      </c>
      <c r="I2" s="89"/>
      <c r="J2" s="90"/>
      <c r="K2" s="47" t="s">
        <v>14</v>
      </c>
    </row>
    <row r="3" spans="1:14" ht="99.95" customHeight="1" thickBot="1" x14ac:dyDescent="0.25">
      <c r="A3" s="87"/>
      <c r="B3" s="23" t="s">
        <v>23</v>
      </c>
      <c r="C3" s="24" t="s">
        <v>13</v>
      </c>
      <c r="D3" s="23" t="s">
        <v>24</v>
      </c>
      <c r="E3" s="25" t="s">
        <v>26</v>
      </c>
      <c r="F3" s="25" t="s">
        <v>25</v>
      </c>
      <c r="G3" s="26" t="s">
        <v>27</v>
      </c>
      <c r="H3" s="23" t="s">
        <v>36</v>
      </c>
      <c r="I3" s="22" t="s">
        <v>28</v>
      </c>
      <c r="J3" s="24" t="s">
        <v>29</v>
      </c>
      <c r="K3" s="46" t="s">
        <v>30</v>
      </c>
    </row>
    <row r="4" spans="1:14" x14ac:dyDescent="0.2">
      <c r="A4" s="20" t="s">
        <v>12</v>
      </c>
      <c r="B4" s="21"/>
      <c r="C4" s="45"/>
      <c r="D4" s="50">
        <v>36692703</v>
      </c>
      <c r="E4" s="51"/>
      <c r="F4" s="52"/>
      <c r="G4" s="6"/>
      <c r="H4" s="63">
        <v>38204861</v>
      </c>
      <c r="I4" s="64"/>
      <c r="J4" s="3"/>
      <c r="K4" s="44"/>
    </row>
    <row r="5" spans="1:14" ht="12.75" customHeight="1" thickBot="1" x14ac:dyDescent="0.25">
      <c r="A5" s="20" t="s">
        <v>11</v>
      </c>
      <c r="B5" s="15"/>
      <c r="C5" s="3"/>
      <c r="D5" s="53">
        <v>24737326</v>
      </c>
      <c r="E5" s="54"/>
      <c r="F5" s="55"/>
      <c r="G5" s="27"/>
      <c r="H5" s="65"/>
      <c r="I5" s="55"/>
      <c r="J5" s="43"/>
      <c r="K5" s="42"/>
    </row>
    <row r="6" spans="1:14" x14ac:dyDescent="0.2">
      <c r="A6" s="19"/>
      <c r="B6" s="18"/>
      <c r="C6" s="17"/>
      <c r="D6" s="56"/>
      <c r="E6" s="57"/>
      <c r="F6" s="58"/>
      <c r="G6" s="16"/>
      <c r="H6" s="59"/>
      <c r="I6" s="58"/>
      <c r="J6" s="41"/>
      <c r="K6" s="41"/>
    </row>
    <row r="7" spans="1:14" ht="15" x14ac:dyDescent="0.2">
      <c r="A7" s="10" t="s">
        <v>37</v>
      </c>
      <c r="B7" s="15"/>
      <c r="C7" s="14">
        <f>1.021*1.00152*1.023*1.000613*1.025*1.000411</f>
        <v>1.073320605369545</v>
      </c>
      <c r="D7" s="56"/>
      <c r="E7" s="57"/>
      <c r="F7" s="58"/>
      <c r="G7" s="9"/>
      <c r="H7" s="66"/>
      <c r="I7" s="58"/>
      <c r="J7" s="9"/>
      <c r="K7" s="9"/>
    </row>
    <row r="8" spans="1:14" x14ac:dyDescent="0.2">
      <c r="A8" s="10"/>
      <c r="B8" s="15"/>
      <c r="C8" s="40"/>
      <c r="D8" s="56"/>
      <c r="E8" s="57"/>
      <c r="F8" s="58"/>
      <c r="G8" s="9"/>
      <c r="H8" s="66"/>
      <c r="I8" s="58"/>
      <c r="J8" s="9"/>
      <c r="K8" s="9"/>
    </row>
    <row r="9" spans="1:14" s="11" customFormat="1" x14ac:dyDescent="0.2">
      <c r="A9" s="10" t="s">
        <v>10</v>
      </c>
      <c r="B9" s="13"/>
      <c r="C9" s="12"/>
      <c r="D9" s="59"/>
      <c r="E9" s="57"/>
      <c r="F9" s="60"/>
      <c r="G9" s="9"/>
      <c r="H9" s="59"/>
      <c r="I9" s="67"/>
      <c r="J9" s="9"/>
      <c r="K9" s="9"/>
    </row>
    <row r="10" spans="1:14" ht="15" x14ac:dyDescent="0.2">
      <c r="A10" s="10" t="s">
        <v>38</v>
      </c>
      <c r="B10" s="69">
        <v>9.810238</v>
      </c>
      <c r="C10" s="70">
        <f>B10*$C$7</f>
        <v>10.529530588979314</v>
      </c>
      <c r="D10" s="61">
        <f t="shared" ref="D10:D20" si="0">E10/B10</f>
        <v>204538639.4295429</v>
      </c>
      <c r="E10" s="73">
        <v>2006572733</v>
      </c>
      <c r="F10" s="74">
        <f>D10*C10</f>
        <v>2153695860.5015826</v>
      </c>
      <c r="G10" s="9">
        <f t="shared" ref="G10:G22" si="1">F10/$D$4</f>
        <v>58.695481237824936</v>
      </c>
      <c r="H10" s="63">
        <f>118888407900/1000</f>
        <v>118888407.90000001</v>
      </c>
      <c r="I10" s="74">
        <f t="shared" ref="I10:I21" si="2">H10*C10</f>
        <v>1251839127.6581001</v>
      </c>
      <c r="J10" s="9">
        <f t="shared" ref="J10:J23" si="3">I10/$H$4</f>
        <v>32.766488213583607</v>
      </c>
      <c r="K10" s="38">
        <f>J10-G10</f>
        <v>-25.928993024241329</v>
      </c>
      <c r="L10" s="48"/>
      <c r="M10" s="48"/>
      <c r="N10" s="49"/>
    </row>
    <row r="11" spans="1:14" x14ac:dyDescent="0.2">
      <c r="A11" s="10" t="s">
        <v>9</v>
      </c>
      <c r="B11" s="69">
        <v>2.9923199999999999</v>
      </c>
      <c r="C11" s="70">
        <f t="shared" ref="C11:C20" si="4">B11*$C$7</f>
        <v>3.2117187138593968</v>
      </c>
      <c r="D11" s="61">
        <f t="shared" si="0"/>
        <v>51044040.744305424</v>
      </c>
      <c r="E11" s="73">
        <v>152740104</v>
      </c>
      <c r="F11" s="74">
        <f t="shared" ref="F11:F20" si="5">D11*C11</f>
        <v>163939100.88948727</v>
      </c>
      <c r="G11" s="9">
        <f t="shared" si="1"/>
        <v>4.4678938177295704</v>
      </c>
      <c r="H11" s="63">
        <v>24449309</v>
      </c>
      <c r="I11" s="74">
        <f t="shared" si="2"/>
        <v>78524303.25623098</v>
      </c>
      <c r="J11" s="9">
        <f t="shared" si="3"/>
        <v>2.0553484871003973</v>
      </c>
      <c r="K11" s="38">
        <f t="shared" ref="K11:K23" si="6">J11-G11</f>
        <v>-2.4125453306291731</v>
      </c>
      <c r="L11" s="48"/>
      <c r="M11" s="48"/>
    </row>
    <row r="12" spans="1:14" x14ac:dyDescent="0.2">
      <c r="A12" s="10" t="s">
        <v>8</v>
      </c>
      <c r="B12" s="69">
        <v>0.39585899999999996</v>
      </c>
      <c r="C12" s="70">
        <f t="shared" si="4"/>
        <v>0.42488362152098269</v>
      </c>
      <c r="D12" s="61">
        <f t="shared" si="0"/>
        <v>5803915.030351717</v>
      </c>
      <c r="E12" s="73">
        <v>2297532</v>
      </c>
      <c r="F12" s="74">
        <f t="shared" si="5"/>
        <v>2465988.4370959019</v>
      </c>
      <c r="G12" s="9">
        <f t="shared" si="1"/>
        <v>6.7206507983233119E-2</v>
      </c>
      <c r="H12" s="63">
        <v>2192601</v>
      </c>
      <c r="I12" s="74">
        <f t="shared" si="2"/>
        <v>931600.25343052822</v>
      </c>
      <c r="J12" s="9">
        <f t="shared" si="3"/>
        <v>2.4384338250321817E-2</v>
      </c>
      <c r="K12" s="38">
        <f t="shared" si="6"/>
        <v>-4.2822169732911301E-2</v>
      </c>
      <c r="L12" s="48"/>
      <c r="M12" s="48"/>
    </row>
    <row r="13" spans="1:14" x14ac:dyDescent="0.2">
      <c r="A13" s="10" t="s">
        <v>7</v>
      </c>
      <c r="B13" s="69">
        <v>3.1273899999999997</v>
      </c>
      <c r="C13" s="70">
        <f t="shared" si="4"/>
        <v>3.3566921280266611</v>
      </c>
      <c r="D13" s="61">
        <f t="shared" si="0"/>
        <v>28631405.421133921</v>
      </c>
      <c r="E13" s="73">
        <v>89541571</v>
      </c>
      <c r="F13" s="74">
        <f t="shared" si="5"/>
        <v>96106813.191460103</v>
      </c>
      <c r="G13" s="9">
        <f t="shared" si="1"/>
        <v>2.6192350340464179</v>
      </c>
      <c r="H13" s="63">
        <v>45102952</v>
      </c>
      <c r="I13" s="74">
        <f t="shared" si="2"/>
        <v>151396723.92916435</v>
      </c>
      <c r="J13" s="9">
        <f t="shared" si="3"/>
        <v>3.9627607578303805</v>
      </c>
      <c r="K13" s="38">
        <f t="shared" si="6"/>
        <v>1.3435257237839626</v>
      </c>
      <c r="L13" s="48"/>
      <c r="M13" s="48"/>
    </row>
    <row r="14" spans="1:14" x14ac:dyDescent="0.2">
      <c r="A14" s="10" t="s">
        <v>6</v>
      </c>
      <c r="B14" s="69">
        <v>3.6749429999999998</v>
      </c>
      <c r="C14" s="70">
        <f t="shared" si="4"/>
        <v>3.9443920454585717</v>
      </c>
      <c r="D14" s="61">
        <f t="shared" si="0"/>
        <v>85060676.587364763</v>
      </c>
      <c r="E14" s="73">
        <v>312593138</v>
      </c>
      <c r="F14" s="74">
        <f t="shared" si="5"/>
        <v>335512656.11252576</v>
      </c>
      <c r="G14" s="9">
        <f t="shared" si="1"/>
        <v>9.1438522834506291</v>
      </c>
      <c r="H14" s="63">
        <v>54923935</v>
      </c>
      <c r="I14" s="74">
        <f t="shared" si="2"/>
        <v>216641532.31928363</v>
      </c>
      <c r="J14" s="9">
        <f t="shared" si="3"/>
        <v>5.6705227201136426</v>
      </c>
      <c r="K14" s="38">
        <f t="shared" si="6"/>
        <v>-3.4733295633369865</v>
      </c>
      <c r="L14" s="48"/>
      <c r="M14" s="48"/>
    </row>
    <row r="15" spans="1:14" x14ac:dyDescent="0.2">
      <c r="A15" s="10" t="s">
        <v>5</v>
      </c>
      <c r="B15" s="69">
        <v>0.37923499999999999</v>
      </c>
      <c r="C15" s="70">
        <f t="shared" si="4"/>
        <v>0.40704073977731936</v>
      </c>
      <c r="D15" s="61">
        <f t="shared" si="0"/>
        <v>449246775.74590951</v>
      </c>
      <c r="E15" s="73">
        <v>170370101</v>
      </c>
      <c r="F15" s="74">
        <f t="shared" si="5"/>
        <v>182861739.9421905</v>
      </c>
      <c r="G15" s="9">
        <f t="shared" si="1"/>
        <v>4.9835995985956796</v>
      </c>
      <c r="H15" s="63">
        <v>478620302</v>
      </c>
      <c r="I15" s="74">
        <f t="shared" si="2"/>
        <v>194817961.79852399</v>
      </c>
      <c r="J15" s="9">
        <f t="shared" si="3"/>
        <v>5.0992977516270503</v>
      </c>
      <c r="K15" s="38">
        <f t="shared" si="6"/>
        <v>0.11569815303137077</v>
      </c>
      <c r="L15" s="48"/>
      <c r="M15" s="48"/>
    </row>
    <row r="16" spans="1:14" x14ac:dyDescent="0.2">
      <c r="A16" s="10" t="s">
        <v>4</v>
      </c>
      <c r="B16" s="69">
        <v>4.7471909999999999</v>
      </c>
      <c r="C16" s="70">
        <f t="shared" si="4"/>
        <v>5.0952579179248554</v>
      </c>
      <c r="D16" s="61">
        <f t="shared" si="0"/>
        <v>14308849.169961773</v>
      </c>
      <c r="E16" s="73">
        <v>67926840</v>
      </c>
      <c r="F16" s="74">
        <f t="shared" si="5"/>
        <v>72907277.029640213</v>
      </c>
      <c r="G16" s="9">
        <f t="shared" si="1"/>
        <v>1.9869693718023502</v>
      </c>
      <c r="H16" s="63">
        <v>6441089</v>
      </c>
      <c r="I16" s="74">
        <f t="shared" si="2"/>
        <v>32819009.727308691</v>
      </c>
      <c r="J16" s="9">
        <f t="shared" si="3"/>
        <v>0.85902706797725792</v>
      </c>
      <c r="K16" s="38">
        <f t="shared" si="6"/>
        <v>-1.1279423038250922</v>
      </c>
      <c r="L16" s="48"/>
      <c r="M16" s="48"/>
    </row>
    <row r="17" spans="1:13" x14ac:dyDescent="0.2">
      <c r="A17" s="10" t="s">
        <v>3</v>
      </c>
      <c r="B17" s="69">
        <v>6.2485460000000002</v>
      </c>
      <c r="C17" s="70">
        <f t="shared" si="4"/>
        <v>6.7066931753994492</v>
      </c>
      <c r="D17" s="61">
        <f t="shared" si="0"/>
        <v>622963.32618820446</v>
      </c>
      <c r="E17" s="73">
        <v>3892615</v>
      </c>
      <c r="F17" s="74">
        <f t="shared" si="5"/>
        <v>4178023.8882705718</v>
      </c>
      <c r="G17" s="9">
        <f t="shared" si="1"/>
        <v>0.11386525239829216</v>
      </c>
      <c r="H17" s="63">
        <v>144177</v>
      </c>
      <c r="I17" s="74">
        <f t="shared" si="2"/>
        <v>966950.90194956644</v>
      </c>
      <c r="J17" s="9">
        <f t="shared" si="3"/>
        <v>2.530963015281135E-2</v>
      </c>
      <c r="K17" s="38">
        <f t="shared" si="6"/>
        <v>-8.8555622245480817E-2</v>
      </c>
      <c r="L17" s="48"/>
      <c r="M17" s="48"/>
    </row>
    <row r="18" spans="1:13" x14ac:dyDescent="0.2">
      <c r="A18" s="10" t="s">
        <v>2</v>
      </c>
      <c r="B18" s="69">
        <v>38.807688999999996</v>
      </c>
      <c r="C18" s="70">
        <f t="shared" si="4"/>
        <v>41.65309225047303</v>
      </c>
      <c r="D18" s="61">
        <f t="shared" si="0"/>
        <v>803882.13789282844</v>
      </c>
      <c r="E18" s="73">
        <v>31196808</v>
      </c>
      <c r="F18" s="74">
        <f t="shared" si="5"/>
        <v>33484176.848157465</v>
      </c>
      <c r="G18" s="9">
        <f t="shared" si="1"/>
        <v>0.91255683311631375</v>
      </c>
      <c r="H18" s="63">
        <v>284942</v>
      </c>
      <c r="I18" s="74">
        <f t="shared" si="2"/>
        <v>11868715.412034286</v>
      </c>
      <c r="J18" s="9">
        <f t="shared" si="3"/>
        <v>0.31065982446668988</v>
      </c>
      <c r="K18" s="38">
        <f t="shared" si="6"/>
        <v>-0.60189700864962381</v>
      </c>
      <c r="L18" s="48"/>
      <c r="M18" s="48"/>
    </row>
    <row r="19" spans="1:13" x14ac:dyDescent="0.2">
      <c r="A19" s="10" t="s">
        <v>1</v>
      </c>
      <c r="B19" s="69">
        <v>3.3227219999999997</v>
      </c>
      <c r="C19" s="70">
        <f t="shared" si="4"/>
        <v>3.5663459885147049</v>
      </c>
      <c r="D19" s="61">
        <f t="shared" si="0"/>
        <v>1044010.0014385796</v>
      </c>
      <c r="E19" s="73">
        <v>3468955</v>
      </c>
      <c r="F19" s="74">
        <f t="shared" si="5"/>
        <v>3723300.8805997097</v>
      </c>
      <c r="G19" s="9">
        <f t="shared" si="1"/>
        <v>0.10147251568246989</v>
      </c>
      <c r="H19" s="63">
        <v>814006</v>
      </c>
      <c r="I19" s="74">
        <f t="shared" si="2"/>
        <v>2903027.0327269007</v>
      </c>
      <c r="J19" s="9">
        <f t="shared" si="3"/>
        <v>7.5985802768053542E-2</v>
      </c>
      <c r="K19" s="38">
        <f t="shared" si="6"/>
        <v>-2.5486712914416343E-2</v>
      </c>
      <c r="L19" s="48"/>
      <c r="M19" s="48"/>
    </row>
    <row r="20" spans="1:13" x14ac:dyDescent="0.2">
      <c r="A20" s="10" t="s">
        <v>0</v>
      </c>
      <c r="B20" s="69">
        <v>0.44573099999999993</v>
      </c>
      <c r="C20" s="70">
        <f t="shared" si="4"/>
        <v>0.47841226675197257</v>
      </c>
      <c r="D20" s="61">
        <f t="shared" si="0"/>
        <v>3604088.564627545</v>
      </c>
      <c r="E20" s="73">
        <v>1606454</v>
      </c>
      <c r="F20" s="74">
        <f t="shared" si="5"/>
        <v>1724240.179778327</v>
      </c>
      <c r="G20" s="9">
        <f t="shared" si="1"/>
        <v>4.6991364462256352E-2</v>
      </c>
      <c r="H20" s="63">
        <v>6505277</v>
      </c>
      <c r="I20" s="74">
        <f t="shared" si="2"/>
        <v>3112204.3154194718</v>
      </c>
      <c r="J20" s="9">
        <f t="shared" si="3"/>
        <v>8.1460951144920329E-2</v>
      </c>
      <c r="K20" s="38">
        <f t="shared" si="6"/>
        <v>3.4469586682663977E-2</v>
      </c>
      <c r="L20" s="48"/>
      <c r="M20" s="48"/>
    </row>
    <row r="21" spans="1:13" ht="15" x14ac:dyDescent="0.2">
      <c r="A21" s="39" t="s">
        <v>39</v>
      </c>
      <c r="B21" s="71"/>
      <c r="C21" s="72">
        <f>0.63925*1.023*1.000613*1.025*1.000411</f>
        <v>0.67098812643418793</v>
      </c>
      <c r="D21" s="62">
        <v>0</v>
      </c>
      <c r="E21" s="73">
        <v>0</v>
      </c>
      <c r="F21" s="74">
        <f>E21*$C$7</f>
        <v>0</v>
      </c>
      <c r="G21" s="9">
        <f t="shared" si="1"/>
        <v>0</v>
      </c>
      <c r="H21" s="63">
        <v>822093</v>
      </c>
      <c r="I21" s="74">
        <f t="shared" si="2"/>
        <v>551614.64182466082</v>
      </c>
      <c r="J21" s="9">
        <f t="shared" si="3"/>
        <v>1.4438336572528318E-2</v>
      </c>
      <c r="K21" s="38">
        <f t="shared" si="6"/>
        <v>1.4438336572528318E-2</v>
      </c>
      <c r="L21" s="48"/>
      <c r="M21" s="48"/>
    </row>
    <row r="22" spans="1:13" x14ac:dyDescent="0.2">
      <c r="A22" s="10" t="s">
        <v>22</v>
      </c>
      <c r="B22" s="15"/>
      <c r="C22" s="3"/>
      <c r="D22" s="56"/>
      <c r="E22" s="73">
        <v>5223667</v>
      </c>
      <c r="F22" s="74">
        <f>E22*$C$7</f>
        <v>5606669.4266889151</v>
      </c>
      <c r="G22" s="9">
        <f t="shared" si="1"/>
        <v>0.1528006652082545</v>
      </c>
      <c r="H22" s="59"/>
      <c r="I22" s="73">
        <v>2945828.2946100002</v>
      </c>
      <c r="J22" s="9">
        <f t="shared" si="3"/>
        <v>7.7106112088982603E-2</v>
      </c>
      <c r="K22" s="38">
        <f t="shared" si="6"/>
        <v>-7.5694553119271896E-2</v>
      </c>
      <c r="L22" s="48"/>
      <c r="M22" s="49"/>
    </row>
    <row r="23" spans="1:13" ht="13.5" thickBot="1" x14ac:dyDescent="0.25">
      <c r="A23" s="10" t="s">
        <v>21</v>
      </c>
      <c r="B23" s="15"/>
      <c r="C23" s="3"/>
      <c r="D23" s="56"/>
      <c r="E23" s="68"/>
      <c r="F23" s="73">
        <v>11595337.566529799</v>
      </c>
      <c r="G23" s="9">
        <f>F23/$D$5</f>
        <v>0.46873851953642037</v>
      </c>
      <c r="H23" s="56"/>
      <c r="I23" s="73">
        <v>15235313.616675112</v>
      </c>
      <c r="J23" s="9">
        <f t="shared" si="3"/>
        <v>0.39877945418189359</v>
      </c>
      <c r="K23" s="38">
        <f t="shared" si="6"/>
        <v>-6.9959065354526784E-2</v>
      </c>
      <c r="L23" s="48"/>
      <c r="M23" s="48"/>
    </row>
    <row r="24" spans="1:13" ht="14.25" thickTop="1" thickBot="1" x14ac:dyDescent="0.25">
      <c r="A24" s="78" t="s">
        <v>20</v>
      </c>
      <c r="B24" s="79"/>
      <c r="C24" s="80"/>
      <c r="D24" s="81"/>
      <c r="E24" s="82"/>
      <c r="F24" s="82"/>
      <c r="G24" s="83">
        <f>SUM(G10:G23)</f>
        <v>83.760663001836818</v>
      </c>
      <c r="H24" s="84"/>
      <c r="I24" s="82"/>
      <c r="J24" s="83">
        <f>SUM(J10:J23)</f>
        <v>51.421569447858538</v>
      </c>
      <c r="K24" s="85">
        <f>SUM(K10:K23)</f>
        <v>-32.339093553978273</v>
      </c>
    </row>
    <row r="25" spans="1:13" ht="14.25" thickTop="1" thickBot="1" x14ac:dyDescent="0.25">
      <c r="A25" s="8"/>
      <c r="B25" s="8"/>
      <c r="C25" s="8"/>
      <c r="D25" s="8"/>
      <c r="E25" s="8"/>
    </row>
    <row r="26" spans="1:13" x14ac:dyDescent="0.2">
      <c r="E26" s="75"/>
      <c r="H26" s="37">
        <f>ROUND(K24,2)</f>
        <v>-32.340000000000003</v>
      </c>
      <c r="I26" s="7" t="s">
        <v>32</v>
      </c>
      <c r="J26" s="7"/>
      <c r="K26" s="36"/>
      <c r="L26" s="6"/>
    </row>
    <row r="27" spans="1:13" x14ac:dyDescent="0.2">
      <c r="H27" s="33">
        <f>ROUND(H26*0.99*0.98*0.9407,2)</f>
        <v>-29.52</v>
      </c>
      <c r="I27" s="4" t="s">
        <v>19</v>
      </c>
      <c r="J27" s="4"/>
      <c r="K27" s="34"/>
      <c r="L27" s="3"/>
    </row>
    <row r="28" spans="1:13" x14ac:dyDescent="0.2">
      <c r="D28" s="75"/>
      <c r="H28" s="33"/>
      <c r="I28" s="4" t="s">
        <v>33</v>
      </c>
      <c r="J28" s="4"/>
      <c r="K28" s="34"/>
      <c r="L28" s="3"/>
    </row>
    <row r="29" spans="1:13" x14ac:dyDescent="0.2">
      <c r="H29" s="35">
        <f>ROUND(240.36*1.025*1.000411,2)</f>
        <v>246.47</v>
      </c>
      <c r="I29" s="4" t="s">
        <v>34</v>
      </c>
      <c r="J29" s="5"/>
      <c r="K29" s="34"/>
      <c r="L29" s="3"/>
    </row>
    <row r="30" spans="1:13" x14ac:dyDescent="0.2">
      <c r="H30" s="33">
        <f>H29+H27</f>
        <v>216.95</v>
      </c>
      <c r="I30" s="4" t="s">
        <v>35</v>
      </c>
      <c r="J30" s="4"/>
      <c r="K30" s="4"/>
      <c r="L30" s="3"/>
    </row>
    <row r="31" spans="1:13" ht="13.5" thickBot="1" x14ac:dyDescent="0.25">
      <c r="H31" s="32">
        <f>(H27+H29)/H29-1</f>
        <v>-0.11977116890493777</v>
      </c>
      <c r="I31" s="31" t="s">
        <v>18</v>
      </c>
      <c r="J31" s="30"/>
      <c r="K31" s="29"/>
      <c r="L31" s="28"/>
    </row>
    <row r="32" spans="1:13" ht="15" x14ac:dyDescent="0.2">
      <c r="A32" s="77" t="s">
        <v>40</v>
      </c>
    </row>
    <row r="33" spans="1:1" ht="15" x14ac:dyDescent="0.2">
      <c r="A33" s="1" t="s">
        <v>41</v>
      </c>
    </row>
    <row r="34" spans="1:1" x14ac:dyDescent="0.2">
      <c r="A34" s="1" t="s">
        <v>43</v>
      </c>
    </row>
    <row r="35" spans="1:1" ht="15" x14ac:dyDescent="0.2">
      <c r="A35" s="1" t="s">
        <v>44</v>
      </c>
    </row>
    <row r="36" spans="1:1" ht="15" x14ac:dyDescent="0.2">
      <c r="A36" s="1" t="s">
        <v>42</v>
      </c>
    </row>
  </sheetData>
  <mergeCells count="5">
    <mergeCell ref="A2:A3"/>
    <mergeCell ref="H2:J2"/>
    <mergeCell ref="B2:C2"/>
    <mergeCell ref="D2:G2"/>
    <mergeCell ref="A1:I1"/>
  </mergeCells>
  <pageMargins left="0.25" right="0.25" top="0.75" bottom="0.75" header="0.3" footer="0.3"/>
  <pageSetup scale="59" orientation="landscape" r:id="rId1"/>
  <headerFooter>
    <oddFooter>&amp;L&amp;F&amp;R&amp;A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MB</vt:lpstr>
      <vt:lpstr>MB!Print_Area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Yaminee Thaker</dc:creator>
  <cp:lastModifiedBy>MICHELLE CRUSE</cp:lastModifiedBy>
  <cp:lastPrinted>2013-07-25T21:07:58Z</cp:lastPrinted>
  <dcterms:created xsi:type="dcterms:W3CDTF">2013-06-26T17:08:54Z</dcterms:created>
  <dcterms:modified xsi:type="dcterms:W3CDTF">2013-07-30T18:44:06Z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1739800842</vt:i4>
  </property>
  <property fmtid="{D5CDD505-2E9C-101B-9397-08002B2CF9AE}" pid="3" name="_NewReviewCycle">
    <vt:lpwstr/>
  </property>
  <property fmtid="{D5CDD505-2E9C-101B-9397-08002B2CF9AE}" pid="4" name="_EmailSubject">
    <vt:lpwstr>Web Posting Request</vt:lpwstr>
  </property>
  <property fmtid="{D5CDD505-2E9C-101B-9397-08002B2CF9AE}" pid="5" name="_AuthorEmail">
    <vt:lpwstr>Michelle.Cruse@cms.hhs.gov</vt:lpwstr>
  </property>
  <property fmtid="{D5CDD505-2E9C-101B-9397-08002B2CF9AE}" pid="6" name="_AuthorEmailDisplayName">
    <vt:lpwstr>Cruse, Michelle L. (CMS/CMM)</vt:lpwstr>
  </property>
</Properties>
</file>