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" windowWidth="10500" windowHeight="6795"/>
  </bookViews>
  <sheets>
    <sheet name="AHW Calculator 2552-10" sheetId="6" r:id="rId1"/>
    <sheet name="Occ Mix Calculator" sheetId="3" r:id="rId2"/>
    <sheet name="Inflation Factor Table" sheetId="5" r:id="rId3"/>
  </sheets>
  <calcPr calcId="145621"/>
</workbook>
</file>

<file path=xl/calcChain.xml><?xml version="1.0" encoding="utf-8"?>
<calcChain xmlns="http://schemas.openxmlformats.org/spreadsheetml/2006/main">
  <c r="B10" i="6" l="1"/>
  <c r="B9" i="3"/>
  <c r="B8" i="3"/>
  <c r="B70" i="6" l="1"/>
  <c r="B38" i="6"/>
  <c r="B76" i="6"/>
  <c r="B78" i="6" s="1"/>
  <c r="B64" i="6"/>
  <c r="B44" i="6"/>
  <c r="B46" i="6" s="1"/>
  <c r="B29" i="6"/>
  <c r="B11" i="6"/>
  <c r="B9" i="6"/>
  <c r="A21" i="5" s="1"/>
  <c r="B96" i="6" s="1"/>
  <c r="A4" i="5"/>
  <c r="A5" i="5" s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C18" i="3"/>
  <c r="C21" i="3" s="1"/>
  <c r="I18" i="3"/>
  <c r="B18" i="3"/>
  <c r="B21" i="3" s="1"/>
  <c r="D14" i="3"/>
  <c r="F14" i="3" s="1"/>
  <c r="D15" i="3"/>
  <c r="F15" i="3" s="1"/>
  <c r="D16" i="3"/>
  <c r="F16" i="3"/>
  <c r="D17" i="3"/>
  <c r="F17" i="3" s="1"/>
  <c r="I20" i="3"/>
  <c r="B48" i="6" l="1"/>
  <c r="B95" i="6" s="1"/>
  <c r="B97" i="6" s="1"/>
  <c r="B80" i="6"/>
  <c r="B98" i="6" s="1"/>
  <c r="B25" i="3" s="1"/>
  <c r="B89" i="6"/>
  <c r="B88" i="6"/>
  <c r="B92" i="6" s="1"/>
  <c r="B93" i="6" s="1"/>
  <c r="B94" i="6" s="1"/>
  <c r="F18" i="3"/>
  <c r="H18" i="3" s="1"/>
  <c r="B100" i="6" l="1"/>
  <c r="B24" i="3"/>
  <c r="B91" i="6"/>
  <c r="B90" i="6"/>
  <c r="B28" i="3" l="1"/>
  <c r="B29" i="3" l="1"/>
  <c r="B30" i="3" s="1"/>
  <c r="B32" i="3" s="1"/>
  <c r="B26" i="3"/>
</calcChain>
</file>

<file path=xl/sharedStrings.xml><?xml version="1.0" encoding="utf-8"?>
<sst xmlns="http://schemas.openxmlformats.org/spreadsheetml/2006/main" count="173" uniqueCount="160">
  <si>
    <t xml:space="preserve"> </t>
  </si>
  <si>
    <t>line2/col. 4</t>
  </si>
  <si>
    <t>line6/col. 4</t>
  </si>
  <si>
    <t>line3/col. 4</t>
  </si>
  <si>
    <t>line5/col. 4</t>
  </si>
  <si>
    <t>line7/col. 4</t>
  </si>
  <si>
    <t>revised_wages</t>
  </si>
  <si>
    <t>revised_hours</t>
  </si>
  <si>
    <t>inflated_wages</t>
  </si>
  <si>
    <t>Other Wages &amp; Related Costs</t>
  </si>
  <si>
    <t>Total Salaries</t>
  </si>
  <si>
    <t xml:space="preserve">Other Paid Hours </t>
  </si>
  <si>
    <t>line4.01/col. 4</t>
  </si>
  <si>
    <t>line8/col. 4</t>
  </si>
  <si>
    <t>line9/col. 4</t>
  </si>
  <si>
    <t>line10/col. 4</t>
  </si>
  <si>
    <t>line11/col. 4</t>
  </si>
  <si>
    <t>line12/col. 4</t>
  </si>
  <si>
    <t>Total Paid Hours</t>
  </si>
  <si>
    <t>ex_rate</t>
  </si>
  <si>
    <t>exohsal</t>
  </si>
  <si>
    <t>exohhrs</t>
  </si>
  <si>
    <t>oh_rate</t>
  </si>
  <si>
    <t>ohwrc</t>
  </si>
  <si>
    <t>exohwrc</t>
  </si>
  <si>
    <t>Provider #</t>
  </si>
  <si>
    <t>rev_hrs</t>
  </si>
  <si>
    <t>Provider Information</t>
  </si>
  <si>
    <t>Provider Number</t>
  </si>
  <si>
    <t>Occ Mix Begin Date</t>
  </si>
  <si>
    <t>Occ Mix End Date</t>
  </si>
  <si>
    <t>step 1</t>
  </si>
  <si>
    <t>step 2</t>
  </si>
  <si>
    <t>step 3</t>
  </si>
  <si>
    <t>step 5</t>
  </si>
  <si>
    <t>step 6</t>
  </si>
  <si>
    <t>in step 7</t>
  </si>
  <si>
    <t>Provider Occ Mix Hours</t>
  </si>
  <si>
    <t>Provider Occ Mix Salaries</t>
  </si>
  <si>
    <t>Provider % by Subcategory</t>
  </si>
  <si>
    <t>Provider Adjusted AHW</t>
  </si>
  <si>
    <t>Nurse Occ Mix Adjustment Factor</t>
  </si>
  <si>
    <t>Provider % by Total</t>
  </si>
  <si>
    <t>Medical Assistants</t>
  </si>
  <si>
    <t>Total Nurse Hours and Salaries</t>
  </si>
  <si>
    <t>ALLOTHER</t>
  </si>
  <si>
    <t>step 4</t>
  </si>
  <si>
    <t>TOTAL</t>
  </si>
  <si>
    <t>Wages (From S-3, Parts II and III)</t>
  </si>
  <si>
    <t>Hours (From S-3, Parts II and III)</t>
  </si>
  <si>
    <t>Unadjusted AHW</t>
  </si>
  <si>
    <t>Nurse Occ Mix Wages</t>
  </si>
  <si>
    <t>step 7</t>
  </si>
  <si>
    <t>All Other Unadjusted Occ Mix Wages</t>
  </si>
  <si>
    <t>Total Occ Mix Wages</t>
  </si>
  <si>
    <t>step 8</t>
  </si>
  <si>
    <t>Final Occ Mix Adjusted AHW</t>
  </si>
  <si>
    <t>Overhead Contract Labor Salaries</t>
  </si>
  <si>
    <t>Overhead Contract Labor Hours</t>
  </si>
  <si>
    <r>
      <t>Fields in</t>
    </r>
    <r>
      <rPr>
        <sz val="8.5"/>
        <color indexed="10"/>
        <rFont val="Arial"/>
        <family val="2"/>
      </rPr>
      <t xml:space="preserve"> </t>
    </r>
    <r>
      <rPr>
        <sz val="8.5"/>
        <color indexed="45"/>
        <rFont val="Arial"/>
        <family val="2"/>
      </rPr>
      <t>PINK</t>
    </r>
    <r>
      <rPr>
        <sz val="8.5"/>
        <color indexed="10"/>
        <rFont val="Arial"/>
        <family val="2"/>
      </rPr>
      <t xml:space="preserve"> </t>
    </r>
    <r>
      <rPr>
        <sz val="8.5"/>
        <rFont val="Arial"/>
        <family val="2"/>
      </rPr>
      <t>are filled in by the provider from the provider's occupational mix spreadsheet</t>
    </r>
  </si>
  <si>
    <t>Wage Data from Cost Report</t>
  </si>
  <si>
    <t>Sub Total Hours</t>
  </si>
  <si>
    <t>Sub Total Salaries</t>
  </si>
  <si>
    <t>Adjusted Salaries</t>
  </si>
  <si>
    <t>Adjusted Hours</t>
  </si>
  <si>
    <t>Sub-Tot-A</t>
  </si>
  <si>
    <t>Sub-Tot-B</t>
  </si>
  <si>
    <t>Sub-Tot-C</t>
  </si>
  <si>
    <t>Sub-Tot-D</t>
  </si>
  <si>
    <t>exohwrc = ohwrc * ex_rate</t>
  </si>
  <si>
    <t>revised_wages = adjusted salaries - (exohsal + exohwrc)</t>
  </si>
  <si>
    <t>Sum of Overhead Contract Labor Salaries</t>
  </si>
  <si>
    <t>Sum of Overhead Contract Labor Hours</t>
  </si>
  <si>
    <t>Unadjusted Average Hourly Wage = inflated_wages/revised_hours</t>
  </si>
  <si>
    <t>Unadjusted Average Hourly Wage</t>
  </si>
  <si>
    <t>Calculations</t>
  </si>
  <si>
    <t>Work Sheet S-3, Part II</t>
  </si>
  <si>
    <t>Work Sheet S-3, Part III</t>
  </si>
  <si>
    <t>Total Overhead</t>
  </si>
  <si>
    <t>You Must Fill Out the AHW Calculator Tab Before Filling Out the Occupational Mix Calculator</t>
  </si>
  <si>
    <r>
      <t xml:space="preserve">Fields in </t>
    </r>
    <r>
      <rPr>
        <sz val="8.5"/>
        <color indexed="17"/>
        <rFont val="Arial"/>
        <family val="2"/>
      </rPr>
      <t>GREEN</t>
    </r>
    <r>
      <rPr>
        <sz val="8.5"/>
        <rFont val="Arial"/>
        <family val="2"/>
      </rPr>
      <t xml:space="preserve"> are filled in from IPPS wage index Web Site or Federal Registers </t>
    </r>
  </si>
  <si>
    <r>
      <t>Fields in</t>
    </r>
    <r>
      <rPr>
        <b/>
        <sz val="8.5"/>
        <rFont val="Arial"/>
        <family val="2"/>
      </rPr>
      <t xml:space="preserve"> BOLD and/or Blue </t>
    </r>
    <r>
      <rPr>
        <sz val="8.5"/>
        <rFont val="Arial"/>
        <family val="2"/>
      </rPr>
      <t>are calculated fields--DO NOT ENTER any information here</t>
    </r>
  </si>
  <si>
    <t>After</t>
  </si>
  <si>
    <t>Before</t>
  </si>
  <si>
    <t>Adjustment Factor</t>
  </si>
  <si>
    <t>Adjusted Salaries= Sub Total Salaries - Sub-Tot-A + Sub-Tot-B</t>
  </si>
  <si>
    <t>Adjusted Hours = Sub Total Hours - Sub-Tot-C + Sub-Tot-D</t>
  </si>
  <si>
    <t>inflation_factor</t>
  </si>
  <si>
    <t>LPN and Surgical Technicians</t>
  </si>
  <si>
    <t>National Nurse Aides, Orderlies, and Attendants</t>
  </si>
  <si>
    <t>RN</t>
  </si>
  <si>
    <t>Midpoint</t>
  </si>
  <si>
    <t>FYB (Must be In MM/DD/YY Format)</t>
  </si>
  <si>
    <t>FYE (Must be In MM/DD/YY Format)</t>
  </si>
  <si>
    <t>FI/MAC #</t>
  </si>
  <si>
    <t>factor for adjusting to midpoint of cost report year</t>
  </si>
  <si>
    <t>Row</t>
  </si>
  <si>
    <t>Days</t>
  </si>
  <si>
    <t>Annualization Factor</t>
  </si>
  <si>
    <t>revised_hours = (adjusted_hours - exohhrs) * annualization factor</t>
  </si>
  <si>
    <t>inflated_wages = revised_wages * inflation_factor * annualization factor</t>
  </si>
  <si>
    <t>Average Hourly Wage Calculation for the Fiscal Year 2014 Wage Index (Using Cost Reporting Periods Beginning Between 10/1/09-9/30/10)</t>
  </si>
  <si>
    <t>line 1/col. 4</t>
  </si>
  <si>
    <t>line13/col. 4</t>
  </si>
  <si>
    <t>line14/col. 4</t>
  </si>
  <si>
    <t>line18/col. 4</t>
  </si>
  <si>
    <t>line1/col. 5</t>
  </si>
  <si>
    <t>line2/col. 5</t>
  </si>
  <si>
    <t>line3/col. 5</t>
  </si>
  <si>
    <t>line4.01/col. 5</t>
  </si>
  <si>
    <t>line5/col. 5</t>
  </si>
  <si>
    <t>line7/col. 5</t>
  </si>
  <si>
    <t>line8/col. 5</t>
  </si>
  <si>
    <t>line9/col. 5</t>
  </si>
  <si>
    <t>line10/col. 5</t>
  </si>
  <si>
    <t>line11/col. 5</t>
  </si>
  <si>
    <t>line12/col. 5</t>
  </si>
  <si>
    <t>line7.01/col. 4</t>
  </si>
  <si>
    <t>Sub-Tot-A = line2+line3+line4.01+line5+line6+line7+line7.01+line8+line9+line10</t>
  </si>
  <si>
    <t>line15/col. 4</t>
  </si>
  <si>
    <t>line17/col. 4</t>
  </si>
  <si>
    <t>line22/col. 4</t>
  </si>
  <si>
    <t>Sub-Tot-B = line11+line12+line13+line14+line15+line17+line18+line22</t>
  </si>
  <si>
    <t>line28/col. 4</t>
  </si>
  <si>
    <t>line33/col. 4</t>
  </si>
  <si>
    <t>line35/col. 4</t>
  </si>
  <si>
    <t>Worksheet S-3, Part II, sum of lines 28, 33, and 35/col. 4</t>
  </si>
  <si>
    <t>Sum of lines 1,  28, 33, and 35/col. 4</t>
  </si>
  <si>
    <t>line6/col.4</t>
  </si>
  <si>
    <t>line7.01/col. 5</t>
  </si>
  <si>
    <t>Overhead Allocation</t>
  </si>
  <si>
    <t>Sub-Tot-C = line2+line3+line4.01+line5+line6+line7+line7.01+line8+line9+line10</t>
  </si>
  <si>
    <t>line13/col. 5</t>
  </si>
  <si>
    <t>line14/col. 5</t>
  </si>
  <si>
    <t>line15/col. 5</t>
  </si>
  <si>
    <t>Sub-Tot-D = line11+line12+line13+line14+line15</t>
  </si>
  <si>
    <t>line28/col. 5</t>
  </si>
  <si>
    <t>line33/col. 5</t>
  </si>
  <si>
    <t>line35/col. 5</t>
  </si>
  <si>
    <t>Worksheet S-3, Part II, sum of lines 28, 33, and 35/col. 5</t>
  </si>
  <si>
    <t>Fields in blue/green are automatically calculated and protected</t>
  </si>
  <si>
    <t>rev_hrs = Sub Total Hours - (S-3, Part II. Col. 5: Line2+line3+line4.01+line5+line6+line7+line7.01+line8) + S-3, Part III line7, col. 5</t>
  </si>
  <si>
    <t>ex_rate = (S-3, Part II, Col. 5: line9 +line10)/rev_hrs</t>
  </si>
  <si>
    <t>exohsal = ex_rate * S-3, Part III line7/col. 4</t>
  </si>
  <si>
    <t>exohhrs = ex_rate * S-3, Part III line7/col. 5</t>
  </si>
  <si>
    <t>oh_rate = (S-3, Part III line7/col. 5 - S-3, Part II/col. 5: line 28 - line 33 - line 35) / ((rev_hrs - line 28 - line 33 - line 35 - line 9 - line 10) + (S-3, Part III line7/col. 5 - line 28 - line 33 - line 35))</t>
  </si>
  <si>
    <t>ohwrc = (S-3, Part II, Col. 4: line17 + line18 + line22) * oh_rate</t>
  </si>
  <si>
    <t xml:space="preserve">THESE 3 LINES, 24, 25, 26, MUST </t>
  </si>
  <si>
    <t xml:space="preserve">ALSO BE LINKED TO THE 2552-10 </t>
  </si>
  <si>
    <t>SPREADSHEET!!</t>
  </si>
  <si>
    <t>Spreadsheet for Final FY 2014 Calculation of Provider Occupational Mix AHW</t>
  </si>
  <si>
    <t>Midpoint of Cost Reporting Period for FY 2014 Final Rule</t>
  </si>
  <si>
    <t>Sum of lines 1, 28, 33, and 35/col. 5</t>
  </si>
  <si>
    <t>FY 2014 Final National AHWs by Subcategory</t>
  </si>
  <si>
    <t>Final FY 2014 National Adjusted Nurse AHW</t>
  </si>
  <si>
    <t>(These are inflated wages, from cell B97 from AHW calculator).</t>
  </si>
  <si>
    <t>(Revised hours from cell B98 from AHW calculator).</t>
  </si>
  <si>
    <t>(Should match AHW in cell B100 from AHW calculator).</t>
  </si>
  <si>
    <t>NOTE:  This tab calculates the FY 2014 AHW for hospitals using the Form CMS 2552-10.  See separate spreadsheet for hospitals still using the Form CMS 2552-96.</t>
  </si>
  <si>
    <t>MAC 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</si>
</sst>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0000000"/>
    <numFmt numFmtId="165" formatCode="0.00000"/>
    <numFmt numFmtId="166" formatCode="0.0000"/>
    <numFmt numFmtId="167" formatCode="&quot;$&quot;#,##0.00"/>
    <numFmt numFmtId="168" formatCode="&quot;$&quot;#,##0"/>
    <numFmt numFmtId="169" formatCode="mm/dd/yy;@"/>
    <numFmt numFmtId="170" formatCode="#,##0.0000000000"/>
    <numFmt numFmtId="171" formatCode="&quot;$&quot;#,##0.000000000"/>
    <numFmt numFmtId="172" formatCode="#,##0.0000"/>
  </numFmts>
  <fonts count="20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sz val="8.5"/>
      <name val="Arial"/>
      <family val="2"/>
    </font>
    <font>
      <sz val="8.5"/>
      <color indexed="10"/>
      <name val="Arial"/>
      <family val="2"/>
    </font>
    <font>
      <sz val="8.5"/>
      <color indexed="45"/>
      <name val="Arial"/>
      <family val="2"/>
    </font>
    <font>
      <sz val="8.5"/>
      <color indexed="17"/>
      <name val="Arial"/>
      <family val="2"/>
    </font>
    <font>
      <b/>
      <sz val="8.5"/>
      <name val="Arial"/>
      <family val="2"/>
    </font>
    <font>
      <sz val="10"/>
      <color indexed="17"/>
      <name val="Arial"/>
      <family val="2"/>
    </font>
    <font>
      <b/>
      <sz val="10"/>
      <color indexed="17"/>
      <name val="Arial"/>
      <family val="2"/>
    </font>
    <font>
      <b/>
      <sz val="11"/>
      <color indexed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color theme="0"/>
      <name val="Arial"/>
      <family val="2"/>
    </font>
    <font>
      <b/>
      <sz val="10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/>
    <xf numFmtId="166" fontId="1" fillId="0" borderId="0" xfId="0" applyNumberFormat="1" applyFont="1"/>
    <xf numFmtId="0" fontId="2" fillId="0" borderId="0" xfId="0" applyFont="1"/>
    <xf numFmtId="0" fontId="2" fillId="0" borderId="0" xfId="0" applyFont="1" applyAlignment="1">
      <alignment wrapText="1"/>
    </xf>
    <xf numFmtId="0" fontId="0" fillId="2" borderId="0" xfId="0" applyFill="1"/>
    <xf numFmtId="0" fontId="3" fillId="2" borderId="0" xfId="0" applyFont="1" applyFill="1"/>
    <xf numFmtId="0" fontId="3" fillId="2" borderId="0" xfId="0" applyFont="1" applyFill="1" applyAlignment="1">
      <alignment horizontal="left"/>
    </xf>
    <xf numFmtId="0" fontId="6" fillId="2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left"/>
    </xf>
    <xf numFmtId="0" fontId="6" fillId="0" borderId="0" xfId="0" applyFont="1" applyFill="1"/>
    <xf numFmtId="0" fontId="0" fillId="0" borderId="1" xfId="0" applyBorder="1"/>
    <xf numFmtId="3" fontId="2" fillId="0" borderId="1" xfId="0" applyNumberFormat="1" applyFont="1" applyBorder="1"/>
    <xf numFmtId="0" fontId="5" fillId="3" borderId="1" xfId="0" applyFont="1" applyFill="1" applyBorder="1"/>
    <xf numFmtId="3" fontId="5" fillId="3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3" fontId="0" fillId="0" borderId="1" xfId="0" applyNumberFormat="1" applyBorder="1"/>
    <xf numFmtId="3" fontId="0" fillId="0" borderId="1" xfId="0" quotePrefix="1" applyNumberFormat="1" applyBorder="1"/>
    <xf numFmtId="169" fontId="0" fillId="0" borderId="1" xfId="0" applyNumberFormat="1" applyBorder="1" applyAlignment="1">
      <alignment horizontal="left"/>
    </xf>
    <xf numFmtId="0" fontId="2" fillId="0" borderId="1" xfId="0" applyFont="1" applyBorder="1"/>
    <xf numFmtId="0" fontId="1" fillId="0" borderId="1" xfId="0" applyFont="1" applyFill="1" applyBorder="1"/>
    <xf numFmtId="0" fontId="5" fillId="3" borderId="1" xfId="0" applyFont="1" applyFill="1" applyBorder="1" applyAlignment="1">
      <alignment wrapText="1"/>
    </xf>
    <xf numFmtId="0" fontId="3" fillId="2" borderId="0" xfId="0" applyFont="1" applyFill="1" applyAlignment="1">
      <alignment wrapText="1"/>
    </xf>
    <xf numFmtId="3" fontId="7" fillId="4" borderId="1" xfId="0" quotePrefix="1" applyNumberFormat="1" applyFont="1" applyFill="1" applyBorder="1" applyAlignment="1">
      <alignment horizontal="right"/>
    </xf>
    <xf numFmtId="3" fontId="7" fillId="4" borderId="1" xfId="0" applyNumberFormat="1" applyFont="1" applyFill="1" applyBorder="1"/>
    <xf numFmtId="0" fontId="1" fillId="0" borderId="0" xfId="0" applyNumberFormat="1" applyFont="1"/>
    <xf numFmtId="0" fontId="2" fillId="0" borderId="0" xfId="0" quotePrefix="1" applyNumberFormat="1" applyFont="1" applyAlignment="1">
      <alignment horizontal="right"/>
    </xf>
    <xf numFmtId="0" fontId="8" fillId="0" borderId="0" xfId="0" applyFont="1"/>
    <xf numFmtId="0" fontId="2" fillId="0" borderId="0" xfId="0" applyFont="1" applyAlignment="1">
      <alignment horizontal="right"/>
    </xf>
    <xf numFmtId="0" fontId="1" fillId="5" borderId="1" xfId="0" applyFont="1" applyFill="1" applyBorder="1"/>
    <xf numFmtId="0" fontId="2" fillId="5" borderId="1" xfId="0" applyFont="1" applyFill="1" applyBorder="1" applyAlignment="1">
      <alignment horizontal="right"/>
    </xf>
    <xf numFmtId="0" fontId="1" fillId="0" borderId="1" xfId="0" applyNumberFormat="1" applyFont="1" applyBorder="1"/>
    <xf numFmtId="14" fontId="2" fillId="4" borderId="1" xfId="0" applyNumberFormat="1" applyFont="1" applyFill="1" applyBorder="1" applyAlignment="1">
      <alignment horizontal="right"/>
    </xf>
    <xf numFmtId="14" fontId="7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0" fontId="1" fillId="5" borderId="1" xfId="0" applyNumberFormat="1" applyFon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1" fillId="5" borderId="3" xfId="0" applyFont="1" applyFill="1" applyBorder="1" applyAlignment="1">
      <alignment horizontal="center" wrapText="1"/>
    </xf>
    <xf numFmtId="0" fontId="1" fillId="5" borderId="3" xfId="0" applyNumberFormat="1" applyFont="1" applyFill="1" applyBorder="1" applyAlignment="1">
      <alignment horizontal="center" wrapText="1"/>
    </xf>
    <xf numFmtId="0" fontId="2" fillId="0" borderId="0" xfId="0" quotePrefix="1" applyNumberFormat="1" applyFont="1" applyAlignment="1">
      <alignment horizontal="right" wrapText="1"/>
    </xf>
    <xf numFmtId="10" fontId="1" fillId="0" borderId="1" xfId="0" applyNumberFormat="1" applyFont="1" applyFill="1" applyBorder="1"/>
    <xf numFmtId="0" fontId="1" fillId="0" borderId="1" xfId="0" applyNumberFormat="1" applyFont="1" applyFill="1" applyBorder="1"/>
    <xf numFmtId="167" fontId="2" fillId="0" borderId="1" xfId="0" quotePrefix="1" applyNumberFormat="1" applyFont="1" applyFill="1" applyBorder="1" applyAlignment="1">
      <alignment horizontal="right"/>
    </xf>
    <xf numFmtId="0" fontId="1" fillId="0" borderId="1" xfId="0" quotePrefix="1" applyNumberFormat="1" applyFont="1" applyFill="1" applyBorder="1"/>
    <xf numFmtId="0" fontId="1" fillId="0" borderId="1" xfId="0" applyNumberFormat="1" applyFont="1" applyBorder="1" applyAlignment="1">
      <alignment horizontal="right"/>
    </xf>
    <xf numFmtId="3" fontId="1" fillId="0" borderId="1" xfId="0" applyNumberFormat="1" applyFont="1" applyFill="1" applyBorder="1" applyAlignment="1">
      <alignment horizontal="right"/>
    </xf>
    <xf numFmtId="3" fontId="1" fillId="0" borderId="1" xfId="0" applyNumberFormat="1" applyFont="1" applyBorder="1"/>
    <xf numFmtId="167" fontId="5" fillId="0" borderId="1" xfId="0" quotePrefix="1" applyNumberFormat="1" applyFont="1" applyFill="1" applyBorder="1" applyAlignment="1">
      <alignment horizontal="right"/>
    </xf>
    <xf numFmtId="166" fontId="1" fillId="0" borderId="1" xfId="0" quotePrefix="1" applyNumberFormat="1" applyFont="1" applyFill="1" applyBorder="1"/>
    <xf numFmtId="1" fontId="1" fillId="0" borderId="1" xfId="0" quotePrefix="1" applyNumberFormat="1" applyFont="1" applyBorder="1" applyAlignment="1">
      <alignment horizontal="right"/>
    </xf>
    <xf numFmtId="1" fontId="2" fillId="0" borderId="1" xfId="0" applyNumberFormat="1" applyFont="1" applyBorder="1"/>
    <xf numFmtId="10" fontId="2" fillId="0" borderId="1" xfId="0" applyNumberFormat="1" applyFont="1" applyFill="1" applyBorder="1"/>
    <xf numFmtId="0" fontId="1" fillId="0" borderId="1" xfId="0" quotePrefix="1" applyNumberFormat="1" applyFont="1" applyBorder="1"/>
    <xf numFmtId="10" fontId="2" fillId="0" borderId="1" xfId="0" applyNumberFormat="1" applyFont="1" applyFill="1" applyBorder="1" applyAlignment="1">
      <alignment horizontal="center"/>
    </xf>
    <xf numFmtId="3" fontId="1" fillId="0" borderId="1" xfId="0" quotePrefix="1" applyNumberFormat="1" applyFont="1" applyBorder="1" applyAlignment="1">
      <alignment horizontal="right"/>
    </xf>
    <xf numFmtId="10" fontId="2" fillId="0" borderId="1" xfId="0" applyNumberFormat="1" applyFont="1" applyBorder="1"/>
    <xf numFmtId="1" fontId="2" fillId="0" borderId="0" xfId="0" applyNumberFormat="1" applyFont="1"/>
    <xf numFmtId="1" fontId="2" fillId="0" borderId="0" xfId="0" applyNumberFormat="1" applyFont="1" applyFill="1"/>
    <xf numFmtId="0" fontId="2" fillId="0" borderId="4" xfId="0" applyFont="1" applyFill="1" applyBorder="1"/>
    <xf numFmtId="0" fontId="2" fillId="0" borderId="5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right"/>
    </xf>
    <xf numFmtId="0" fontId="2" fillId="0" borderId="6" xfId="0" applyFont="1" applyFill="1" applyBorder="1"/>
    <xf numFmtId="0" fontId="2" fillId="0" borderId="7" xfId="0" applyFont="1" applyFill="1" applyBorder="1"/>
    <xf numFmtId="0" fontId="5" fillId="6" borderId="1" xfId="0" applyNumberFormat="1" applyFont="1" applyFill="1" applyBorder="1"/>
    <xf numFmtId="3" fontId="5" fillId="6" borderId="1" xfId="0" quotePrefix="1" applyNumberFormat="1" applyFont="1" applyFill="1" applyBorder="1" applyAlignment="1">
      <alignment horizontal="right"/>
    </xf>
    <xf numFmtId="0" fontId="5" fillId="6" borderId="1" xfId="0" quotePrefix="1" applyNumberFormat="1" applyFont="1" applyFill="1" applyBorder="1" applyAlignment="1">
      <alignment horizontal="right"/>
    </xf>
    <xf numFmtId="168" fontId="5" fillId="6" borderId="1" xfId="0" applyNumberFormat="1" applyFont="1" applyFill="1" applyBorder="1"/>
    <xf numFmtId="0" fontId="5" fillId="6" borderId="1" xfId="0" applyNumberFormat="1" applyFont="1" applyFill="1" applyBorder="1" applyAlignment="1">
      <alignment wrapText="1"/>
    </xf>
    <xf numFmtId="168" fontId="5" fillId="6" borderId="1" xfId="0" applyNumberFormat="1" applyFont="1" applyFill="1" applyBorder="1" applyAlignment="1">
      <alignment wrapText="1"/>
    </xf>
    <xf numFmtId="0" fontId="5" fillId="6" borderId="3" xfId="0" applyNumberFormat="1" applyFont="1" applyFill="1" applyBorder="1"/>
    <xf numFmtId="168" fontId="5" fillId="6" borderId="3" xfId="0" quotePrefix="1" applyNumberFormat="1" applyFont="1" applyFill="1" applyBorder="1" applyAlignment="1">
      <alignment horizontal="right"/>
    </xf>
    <xf numFmtId="0" fontId="2" fillId="0" borderId="0" xfId="0" applyFont="1" applyFill="1" applyBorder="1"/>
    <xf numFmtId="3" fontId="2" fillId="0" borderId="0" xfId="0" applyNumberFormat="1" applyFont="1" applyFill="1" applyBorder="1"/>
    <xf numFmtId="0" fontId="5" fillId="0" borderId="1" xfId="0" applyFont="1" applyFill="1" applyBorder="1"/>
    <xf numFmtId="3" fontId="5" fillId="0" borderId="1" xfId="0" applyNumberFormat="1" applyFont="1" applyFill="1" applyBorder="1"/>
    <xf numFmtId="170" fontId="1" fillId="0" borderId="0" xfId="0" applyNumberFormat="1" applyFont="1"/>
    <xf numFmtId="0" fontId="16" fillId="0" borderId="0" xfId="0" applyFont="1" applyFill="1"/>
    <xf numFmtId="0" fontId="16" fillId="0" borderId="0" xfId="0" applyFont="1"/>
    <xf numFmtId="0" fontId="15" fillId="0" borderId="8" xfId="0" applyNumberFormat="1" applyFont="1" applyFill="1" applyBorder="1" applyAlignment="1"/>
    <xf numFmtId="0" fontId="15" fillId="0" borderId="9" xfId="0" applyNumberFormat="1" applyFont="1" applyFill="1" applyBorder="1" applyAlignment="1"/>
    <xf numFmtId="3" fontId="0" fillId="0" borderId="0" xfId="0" applyNumberFormat="1"/>
    <xf numFmtId="3" fontId="1" fillId="0" borderId="0" xfId="0" applyNumberFormat="1" applyFont="1"/>
    <xf numFmtId="164" fontId="3" fillId="2" borderId="0" xfId="0" applyNumberFormat="1" applyFont="1" applyFill="1" applyAlignment="1">
      <alignment horizontal="right"/>
    </xf>
    <xf numFmtId="0" fontId="2" fillId="0" borderId="0" xfId="0" applyFont="1" applyAlignment="1"/>
    <xf numFmtId="171" fontId="13" fillId="3" borderId="1" xfId="0" quotePrefix="1" applyNumberFormat="1" applyFont="1" applyFill="1" applyBorder="1" applyAlignment="1">
      <alignment horizontal="right"/>
    </xf>
    <xf numFmtId="171" fontId="14" fillId="3" borderId="1" xfId="0" quotePrefix="1" applyNumberFormat="1" applyFont="1" applyFill="1" applyBorder="1" applyAlignment="1">
      <alignment horizontal="right"/>
    </xf>
    <xf numFmtId="169" fontId="2" fillId="0" borderId="1" xfId="0" applyNumberFormat="1" applyFont="1" applyBorder="1" applyAlignment="1">
      <alignment horizontal="left"/>
    </xf>
    <xf numFmtId="165" fontId="1" fillId="0" borderId="0" xfId="0" applyNumberFormat="1" applyFont="1" applyAlignment="1">
      <alignment horizontal="left"/>
    </xf>
    <xf numFmtId="14" fontId="5" fillId="3" borderId="1" xfId="0" applyNumberFormat="1" applyFont="1" applyFill="1" applyBorder="1" applyAlignment="1">
      <alignment horizontal="left"/>
    </xf>
    <xf numFmtId="14" fontId="0" fillId="0" borderId="0" xfId="0" applyNumberFormat="1"/>
    <xf numFmtId="49" fontId="2" fillId="0" borderId="1" xfId="0" applyNumberFormat="1" applyFont="1" applyBorder="1"/>
    <xf numFmtId="0" fontId="13" fillId="3" borderId="1" xfId="0" quotePrefix="1" applyNumberFormat="1" applyFont="1" applyFill="1" applyBorder="1" applyAlignment="1">
      <alignment horizontal="right"/>
    </xf>
    <xf numFmtId="0" fontId="17" fillId="0" borderId="0" xfId="0" applyFont="1" applyAlignment="1">
      <alignment horizontal="left"/>
    </xf>
    <xf numFmtId="0" fontId="17" fillId="0" borderId="0" xfId="0" applyFont="1"/>
    <xf numFmtId="0" fontId="1" fillId="0" borderId="10" xfId="0" applyFont="1" applyFill="1" applyBorder="1" applyAlignment="1"/>
    <xf numFmtId="0" fontId="1" fillId="0" borderId="0" xfId="0" applyFont="1" applyFill="1" applyAlignment="1"/>
    <xf numFmtId="14" fontId="2" fillId="0" borderId="0" xfId="0" applyNumberFormat="1" applyFont="1" applyAlignment="1"/>
    <xf numFmtId="166" fontId="2" fillId="0" borderId="0" xfId="0" applyNumberFormat="1" applyFont="1" applyAlignment="1">
      <alignment wrapText="1"/>
    </xf>
    <xf numFmtId="0" fontId="2" fillId="0" borderId="1" xfId="0" applyFont="1" applyBorder="1" applyAlignment="1"/>
    <xf numFmtId="14" fontId="2" fillId="0" borderId="1" xfId="0" applyNumberFormat="1" applyFont="1" applyBorder="1" applyAlignment="1"/>
    <xf numFmtId="4" fontId="0" fillId="0" borderId="0" xfId="0" applyNumberFormat="1"/>
    <xf numFmtId="0" fontId="19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9" fillId="9" borderId="0" xfId="0" applyFont="1" applyFill="1"/>
    <xf numFmtId="0" fontId="1" fillId="5" borderId="13" xfId="0" applyFont="1" applyFill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center" wrapText="1"/>
    </xf>
    <xf numFmtId="0" fontId="1" fillId="9" borderId="0" xfId="0" applyFont="1" applyFill="1"/>
    <xf numFmtId="0" fontId="2" fillId="9" borderId="0" xfId="0" applyFont="1" applyFill="1"/>
    <xf numFmtId="0" fontId="18" fillId="0" borderId="0" xfId="0" applyFont="1" applyFill="1" applyAlignment="1"/>
    <xf numFmtId="0" fontId="2" fillId="0" borderId="0" xfId="0" applyFont="1" applyFill="1" applyAlignment="1"/>
    <xf numFmtId="14" fontId="19" fillId="0" borderId="0" xfId="0" applyNumberFormat="1" applyFont="1" applyFill="1" applyAlignment="1"/>
    <xf numFmtId="172" fontId="5" fillId="3" borderId="1" xfId="0" applyNumberFormat="1" applyFont="1" applyFill="1" applyBorder="1"/>
    <xf numFmtId="0" fontId="1" fillId="7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5" fillId="2" borderId="0" xfId="0" applyFont="1" applyFill="1" applyAlignment="1">
      <alignment horizontal="center" wrapText="1"/>
    </xf>
    <xf numFmtId="0" fontId="1" fillId="5" borderId="1" xfId="0" applyNumberFormat="1" applyFont="1" applyFill="1" applyBorder="1" applyAlignment="1">
      <alignment horizontal="center"/>
    </xf>
    <xf numFmtId="0" fontId="15" fillId="8" borderId="11" xfId="0" applyNumberFormat="1" applyFont="1" applyFill="1" applyBorder="1" applyAlignment="1">
      <alignment horizontal="center"/>
    </xf>
    <xf numFmtId="0" fontId="15" fillId="8" borderId="8" xfId="0" applyNumberFormat="1" applyFont="1" applyFill="1" applyBorder="1" applyAlignment="1">
      <alignment horizontal="center"/>
    </xf>
    <xf numFmtId="0" fontId="15" fillId="2" borderId="1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361950</xdr:colOff>
      <xdr:row>17</xdr:row>
      <xdr:rowOff>133350</xdr:rowOff>
    </xdr:from>
    <xdr:to>
      <xdr:col>5</xdr:col>
      <xdr:colOff>361950</xdr:colOff>
      <xdr:row>18</xdr:row>
      <xdr:rowOff>133350</xdr:rowOff>
    </xdr:to>
    <xdr:sp macro="" textlink="">
      <xdr:nvSpPr>
        <xdr:cNvPr id="1073" name="Line 1"/>
        <xdr:cNvSpPr>
          <a:spLocks noChangeShapeType="1"/>
        </xdr:cNvSpPr>
      </xdr:nvSpPr>
      <xdr:spPr bwMode="auto">
        <a:xfrm flipV="1">
          <a:off x="7239000" y="3467100"/>
          <a:ext cx="0" cy="161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Q106"/>
  <sheetViews>
    <sheetView tabSelected="1" zoomScale="120" zoomScaleNormal="120" workbookViewId="0">
      <pane ySplit="3" topLeftCell="A4" activePane="bottomLeft" state="frozen"/>
      <selection pane="bottomLeft" activeCell="A4" sqref="A4:B4"/>
    </sheetView>
  </sheetViews>
  <sheetFormatPr defaultRowHeight="12.75" x14ac:dyDescent="0.2"/>
  <cols>
    <col min="1" max="1" width="36.140625" customWidth="1"/>
    <col min="2" max="2" width="31.28515625" customWidth="1"/>
    <col min="3" max="3" width="7.85546875" customWidth="1"/>
    <col min="4" max="4" width="3.28515625" hidden="1" customWidth="1"/>
    <col min="5" max="5" width="10.85546875" bestFit="1" customWidth="1"/>
    <col min="6" max="6" width="37.140625" hidden="1" customWidth="1"/>
    <col min="7" max="7" width="27.5703125" customWidth="1"/>
    <col min="8" max="8" width="5.5703125" hidden="1" customWidth="1"/>
    <col min="9" max="9" width="0.140625" hidden="1" customWidth="1"/>
    <col min="10" max="10" width="11.7109375" hidden="1" customWidth="1"/>
    <col min="11" max="11" width="7.85546875" customWidth="1"/>
    <col min="12" max="12" width="7" bestFit="1" customWidth="1"/>
    <col min="13" max="13" width="16" customWidth="1"/>
  </cols>
  <sheetData>
    <row r="1" spans="1:13" s="81" customFormat="1" ht="15" x14ac:dyDescent="0.25">
      <c r="A1" s="118" t="s">
        <v>101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</row>
    <row r="2" spans="1:13" ht="15" x14ac:dyDescent="0.25">
      <c r="A2" s="96" t="s">
        <v>140</v>
      </c>
      <c r="B2" s="97"/>
      <c r="C2" s="1"/>
      <c r="D2" s="1"/>
      <c r="E2" s="1"/>
      <c r="F2" s="1"/>
      <c r="G2" s="1"/>
    </row>
    <row r="3" spans="1:13" x14ac:dyDescent="0.2">
      <c r="A3" s="105" t="s">
        <v>158</v>
      </c>
      <c r="B3" s="1"/>
      <c r="C3" s="1"/>
      <c r="D3" s="1"/>
      <c r="E3" s="1"/>
      <c r="F3" s="1"/>
      <c r="G3" s="1"/>
    </row>
    <row r="4" spans="1:13" x14ac:dyDescent="0.2">
      <c r="A4" s="116" t="s">
        <v>27</v>
      </c>
      <c r="B4" s="116"/>
      <c r="C4" s="1"/>
      <c r="D4" s="1"/>
      <c r="E4" s="1"/>
      <c r="F4" s="1"/>
    </row>
    <row r="5" spans="1:13" x14ac:dyDescent="0.2">
      <c r="A5" s="22" t="s">
        <v>94</v>
      </c>
      <c r="B5" s="94"/>
      <c r="C5" s="1"/>
      <c r="D5" s="1"/>
      <c r="E5" s="1"/>
      <c r="F5" s="1"/>
      <c r="G5" s="1"/>
    </row>
    <row r="6" spans="1:13" x14ac:dyDescent="0.2">
      <c r="A6" s="22" t="s">
        <v>25</v>
      </c>
      <c r="B6" s="94"/>
      <c r="C6" s="1"/>
      <c r="D6" s="1"/>
      <c r="E6" s="1"/>
      <c r="F6" s="1"/>
      <c r="G6" s="1"/>
    </row>
    <row r="7" spans="1:13" x14ac:dyDescent="0.2">
      <c r="A7" s="22" t="s">
        <v>92</v>
      </c>
      <c r="B7" s="90"/>
      <c r="C7" s="1"/>
      <c r="D7" s="1"/>
      <c r="E7" s="1"/>
      <c r="F7" s="1"/>
      <c r="G7" s="1"/>
    </row>
    <row r="8" spans="1:13" x14ac:dyDescent="0.2">
      <c r="A8" s="22" t="s">
        <v>93</v>
      </c>
      <c r="B8" s="20"/>
      <c r="C8" s="1"/>
      <c r="D8" s="1"/>
      <c r="E8" s="93"/>
      <c r="F8" s="1"/>
      <c r="G8" s="1"/>
    </row>
    <row r="9" spans="1:13" x14ac:dyDescent="0.2">
      <c r="A9" s="14" t="s">
        <v>91</v>
      </c>
      <c r="B9" s="92" t="str">
        <f>IF(B8=""," ",B7+(DAYS360(B7,B8)/2))</f>
        <v xml:space="preserve"> </v>
      </c>
      <c r="C9" s="1"/>
      <c r="D9" s="1"/>
      <c r="F9" s="1"/>
    </row>
    <row r="10" spans="1:13" x14ac:dyDescent="0.2">
      <c r="A10" s="14" t="s">
        <v>97</v>
      </c>
      <c r="B10" s="14">
        <f>(B8-B7)+1</f>
        <v>1</v>
      </c>
      <c r="D10" s="1"/>
      <c r="F10" s="1"/>
      <c r="G10" s="1"/>
    </row>
    <row r="11" spans="1:13" x14ac:dyDescent="0.2">
      <c r="A11" s="14" t="s">
        <v>98</v>
      </c>
      <c r="B11" s="14">
        <f>365/B10</f>
        <v>365</v>
      </c>
      <c r="D11" s="1"/>
      <c r="F11" s="1"/>
      <c r="G11" s="1"/>
    </row>
    <row r="12" spans="1:13" x14ac:dyDescent="0.2">
      <c r="A12" s="91"/>
      <c r="B12" s="91"/>
      <c r="D12" s="1"/>
      <c r="F12" s="1"/>
      <c r="G12" s="1"/>
    </row>
    <row r="13" spans="1:13" x14ac:dyDescent="0.2">
      <c r="A13" s="7" t="s">
        <v>76</v>
      </c>
      <c r="B13" s="8"/>
    </row>
    <row r="14" spans="1:13" x14ac:dyDescent="0.2">
      <c r="A14" s="10"/>
      <c r="B14" s="11"/>
    </row>
    <row r="15" spans="1:13" x14ac:dyDescent="0.2">
      <c r="A15" s="116" t="s">
        <v>10</v>
      </c>
      <c r="B15" s="116"/>
    </row>
    <row r="16" spans="1:13" x14ac:dyDescent="0.2">
      <c r="A16" s="12" t="s">
        <v>102</v>
      </c>
      <c r="B16" s="13"/>
    </row>
    <row r="17" spans="1:12" x14ac:dyDescent="0.2">
      <c r="G17" s="3"/>
    </row>
    <row r="18" spans="1:12" x14ac:dyDescent="0.2">
      <c r="A18" s="116" t="s">
        <v>9</v>
      </c>
      <c r="B18" s="116"/>
      <c r="C18" t="s">
        <v>0</v>
      </c>
    </row>
    <row r="19" spans="1:12" x14ac:dyDescent="0.2">
      <c r="A19" s="12" t="s">
        <v>1</v>
      </c>
      <c r="B19" s="13"/>
    </row>
    <row r="20" spans="1:12" x14ac:dyDescent="0.2">
      <c r="A20" s="12" t="s">
        <v>3</v>
      </c>
      <c r="B20" s="13"/>
    </row>
    <row r="21" spans="1:12" x14ac:dyDescent="0.2">
      <c r="A21" s="12" t="s">
        <v>12</v>
      </c>
      <c r="B21" s="13"/>
    </row>
    <row r="22" spans="1:12" x14ac:dyDescent="0.2">
      <c r="A22" s="12" t="s">
        <v>4</v>
      </c>
      <c r="B22" s="13"/>
    </row>
    <row r="23" spans="1:12" x14ac:dyDescent="0.2">
      <c r="A23" s="21" t="s">
        <v>2</v>
      </c>
      <c r="B23" s="13"/>
    </row>
    <row r="24" spans="1:12" x14ac:dyDescent="0.2">
      <c r="A24" s="21" t="s">
        <v>5</v>
      </c>
      <c r="B24" s="13"/>
      <c r="G24" s="84"/>
    </row>
    <row r="25" spans="1:12" x14ac:dyDescent="0.2">
      <c r="A25" s="21" t="s">
        <v>117</v>
      </c>
      <c r="B25" s="13"/>
    </row>
    <row r="26" spans="1:12" x14ac:dyDescent="0.2">
      <c r="A26" s="21" t="s">
        <v>13</v>
      </c>
      <c r="B26" s="13"/>
    </row>
    <row r="27" spans="1:12" x14ac:dyDescent="0.2">
      <c r="A27" s="21" t="s">
        <v>14</v>
      </c>
      <c r="B27" s="13"/>
      <c r="G27" s="84"/>
    </row>
    <row r="28" spans="1:12" x14ac:dyDescent="0.2">
      <c r="A28" s="21" t="s">
        <v>15</v>
      </c>
      <c r="B28" s="13"/>
    </row>
    <row r="29" spans="1:12" x14ac:dyDescent="0.2">
      <c r="A29" s="14" t="s">
        <v>65</v>
      </c>
      <c r="B29" s="15">
        <f>B19+B20+B21+B22+B23+B24+B25+B26+B27+B28</f>
        <v>0</v>
      </c>
      <c r="C29" s="1" t="s">
        <v>118</v>
      </c>
      <c r="D29" s="1"/>
      <c r="E29" s="1"/>
      <c r="F29" s="1"/>
      <c r="G29" s="1"/>
      <c r="H29" s="1"/>
      <c r="I29" s="1"/>
      <c r="J29" s="1"/>
      <c r="K29" s="1"/>
      <c r="L29" s="1"/>
    </row>
    <row r="30" spans="1:12" x14ac:dyDescent="0.2">
      <c r="A30" s="21" t="s">
        <v>16</v>
      </c>
      <c r="B30" s="13"/>
    </row>
    <row r="31" spans="1:12" x14ac:dyDescent="0.2">
      <c r="A31" s="21" t="s">
        <v>17</v>
      </c>
      <c r="B31" s="13"/>
    </row>
    <row r="32" spans="1:12" x14ac:dyDescent="0.2">
      <c r="A32" s="21" t="s">
        <v>103</v>
      </c>
      <c r="B32" s="13"/>
    </row>
    <row r="33" spans="1:14" x14ac:dyDescent="0.2">
      <c r="A33" s="21" t="s">
        <v>104</v>
      </c>
      <c r="B33" s="13"/>
    </row>
    <row r="34" spans="1:14" x14ac:dyDescent="0.2">
      <c r="A34" s="21" t="s">
        <v>119</v>
      </c>
      <c r="B34" s="13"/>
    </row>
    <row r="35" spans="1:14" x14ac:dyDescent="0.2">
      <c r="A35" s="21" t="s">
        <v>120</v>
      </c>
      <c r="B35" s="13"/>
    </row>
    <row r="36" spans="1:14" x14ac:dyDescent="0.2">
      <c r="A36" s="21" t="s">
        <v>105</v>
      </c>
      <c r="B36" s="13"/>
    </row>
    <row r="37" spans="1:14" x14ac:dyDescent="0.2">
      <c r="A37" s="21" t="s">
        <v>121</v>
      </c>
      <c r="B37" s="13"/>
      <c r="E37" s="1" t="s">
        <v>0</v>
      </c>
    </row>
    <row r="38" spans="1:14" x14ac:dyDescent="0.2">
      <c r="A38" s="14" t="s">
        <v>66</v>
      </c>
      <c r="B38" s="15">
        <f>B30+B31+B32+B33+B34+B35+B36+B37</f>
        <v>0</v>
      </c>
      <c r="C38" s="1" t="s">
        <v>122</v>
      </c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x14ac:dyDescent="0.2">
      <c r="A39" t="s">
        <v>0</v>
      </c>
      <c r="B39" t="s">
        <v>0</v>
      </c>
      <c r="C39" s="1"/>
    </row>
    <row r="40" spans="1:14" x14ac:dyDescent="0.2">
      <c r="A40" s="116" t="s">
        <v>57</v>
      </c>
      <c r="B40" s="116"/>
      <c r="C40" s="1"/>
      <c r="D40" s="1"/>
      <c r="E40" s="1"/>
      <c r="F40" s="1"/>
      <c r="G40" s="1"/>
      <c r="H40" s="1"/>
      <c r="I40" s="1"/>
      <c r="J40" s="1"/>
      <c r="K40" s="1"/>
    </row>
    <row r="41" spans="1:14" x14ac:dyDescent="0.2">
      <c r="A41" s="16" t="s">
        <v>123</v>
      </c>
      <c r="B41" s="17"/>
      <c r="C41" s="1"/>
      <c r="D41" s="1"/>
      <c r="E41" s="85"/>
      <c r="F41" s="1"/>
      <c r="G41" s="1"/>
      <c r="H41" s="1"/>
      <c r="I41" s="1"/>
      <c r="J41" s="1"/>
      <c r="K41" s="1"/>
    </row>
    <row r="42" spans="1:14" x14ac:dyDescent="0.2">
      <c r="A42" s="16" t="s">
        <v>124</v>
      </c>
      <c r="B42" s="17"/>
      <c r="C42" s="1"/>
      <c r="D42" s="1"/>
      <c r="E42" s="1"/>
      <c r="F42" s="1"/>
      <c r="G42" s="1"/>
      <c r="H42" s="1"/>
      <c r="I42" s="1"/>
      <c r="J42" s="1"/>
      <c r="K42" s="1"/>
    </row>
    <row r="43" spans="1:14" x14ac:dyDescent="0.2">
      <c r="A43" s="16" t="s">
        <v>125</v>
      </c>
      <c r="B43" s="17"/>
      <c r="C43" s="1"/>
      <c r="D43" s="1"/>
      <c r="E43" s="1"/>
      <c r="F43" s="1"/>
      <c r="G43" s="1"/>
      <c r="H43" s="1"/>
      <c r="I43" s="1"/>
      <c r="J43" s="1"/>
      <c r="K43" s="1"/>
    </row>
    <row r="44" spans="1:14" ht="25.5" x14ac:dyDescent="0.2">
      <c r="A44" s="23" t="s">
        <v>71</v>
      </c>
      <c r="B44" s="15">
        <f>SUM(B41:B43)</f>
        <v>0</v>
      </c>
      <c r="C44" s="1" t="s">
        <v>126</v>
      </c>
      <c r="D44" s="1"/>
      <c r="E44" s="1"/>
      <c r="F44" s="1"/>
      <c r="G44" s="1"/>
      <c r="H44" s="1"/>
      <c r="I44" s="1"/>
      <c r="J44" s="1"/>
      <c r="K44" s="1"/>
    </row>
    <row r="45" spans="1:14" x14ac:dyDescent="0.2">
      <c r="A45" s="16"/>
      <c r="B45" s="17"/>
      <c r="C45" s="1"/>
      <c r="D45" s="1"/>
      <c r="E45" s="1"/>
      <c r="F45" s="1"/>
      <c r="G45" s="1"/>
      <c r="H45" s="1"/>
      <c r="I45" s="1"/>
      <c r="J45" s="1"/>
      <c r="K45" s="1"/>
    </row>
    <row r="46" spans="1:14" x14ac:dyDescent="0.2">
      <c r="A46" s="14" t="s">
        <v>62</v>
      </c>
      <c r="B46" s="15">
        <f>B16+B44</f>
        <v>0</v>
      </c>
      <c r="C46" s="1" t="s">
        <v>127</v>
      </c>
      <c r="D46" s="1"/>
      <c r="E46" s="1"/>
      <c r="F46" s="1"/>
      <c r="G46" s="1"/>
      <c r="H46" s="1"/>
      <c r="I46" s="1"/>
      <c r="J46" s="1"/>
      <c r="K46" s="1"/>
    </row>
    <row r="47" spans="1:14" x14ac:dyDescent="0.2">
      <c r="A47" s="77"/>
      <c r="B47" s="78"/>
      <c r="C47" s="1"/>
      <c r="D47" s="1"/>
      <c r="E47" s="1"/>
      <c r="F47" s="1"/>
      <c r="G47" s="1"/>
      <c r="H47" s="1"/>
      <c r="I47" s="1"/>
      <c r="J47" s="1"/>
      <c r="K47" s="1"/>
    </row>
    <row r="48" spans="1:14" x14ac:dyDescent="0.2">
      <c r="A48" s="14" t="s">
        <v>63</v>
      </c>
      <c r="B48" s="15">
        <f>B46-B29+B38</f>
        <v>0</v>
      </c>
      <c r="C48" s="1" t="s">
        <v>85</v>
      </c>
      <c r="D48" s="1"/>
      <c r="E48" s="1"/>
      <c r="F48" s="1"/>
      <c r="G48" s="1"/>
      <c r="H48" s="1"/>
      <c r="I48" s="1"/>
      <c r="J48" s="1"/>
      <c r="K48" s="1"/>
    </row>
    <row r="49" spans="1:12" x14ac:dyDescent="0.2">
      <c r="C49" s="1" t="s">
        <v>0</v>
      </c>
      <c r="D49" s="1"/>
      <c r="E49" s="1"/>
      <c r="F49" s="1"/>
      <c r="G49" s="1"/>
    </row>
    <row r="50" spans="1:12" x14ac:dyDescent="0.2">
      <c r="A50" s="116" t="s">
        <v>18</v>
      </c>
      <c r="B50" s="116"/>
    </row>
    <row r="51" spans="1:12" x14ac:dyDescent="0.2">
      <c r="A51" s="12" t="s">
        <v>106</v>
      </c>
      <c r="B51" s="13"/>
    </row>
    <row r="52" spans="1:12" x14ac:dyDescent="0.2">
      <c r="B52" s="3"/>
    </row>
    <row r="53" spans="1:12" x14ac:dyDescent="0.2">
      <c r="A53" s="116" t="s">
        <v>11</v>
      </c>
      <c r="B53" s="116"/>
    </row>
    <row r="54" spans="1:12" x14ac:dyDescent="0.2">
      <c r="A54" s="12" t="s">
        <v>107</v>
      </c>
      <c r="B54" s="18"/>
    </row>
    <row r="55" spans="1:12" x14ac:dyDescent="0.2">
      <c r="A55" s="12" t="s">
        <v>108</v>
      </c>
      <c r="B55" s="18"/>
    </row>
    <row r="56" spans="1:12" x14ac:dyDescent="0.2">
      <c r="A56" s="12" t="s">
        <v>109</v>
      </c>
      <c r="B56" s="19"/>
    </row>
    <row r="57" spans="1:12" x14ac:dyDescent="0.2">
      <c r="A57" s="12" t="s">
        <v>110</v>
      </c>
      <c r="B57" s="19"/>
      <c r="E57" s="1" t="s">
        <v>0</v>
      </c>
    </row>
    <row r="58" spans="1:12" x14ac:dyDescent="0.2">
      <c r="A58" s="21" t="s">
        <v>128</v>
      </c>
      <c r="B58" s="18"/>
      <c r="E58" s="1"/>
    </row>
    <row r="59" spans="1:12" x14ac:dyDescent="0.2">
      <c r="A59" s="21" t="s">
        <v>111</v>
      </c>
      <c r="B59" s="19"/>
    </row>
    <row r="60" spans="1:12" x14ac:dyDescent="0.2">
      <c r="A60" s="21" t="s">
        <v>129</v>
      </c>
      <c r="B60" s="18"/>
    </row>
    <row r="61" spans="1:12" x14ac:dyDescent="0.2">
      <c r="A61" s="21" t="s">
        <v>112</v>
      </c>
      <c r="B61" s="18"/>
    </row>
    <row r="62" spans="1:12" x14ac:dyDescent="0.2">
      <c r="A62" s="21" t="s">
        <v>113</v>
      </c>
      <c r="B62" s="18"/>
    </row>
    <row r="63" spans="1:12" x14ac:dyDescent="0.2">
      <c r="A63" s="21" t="s">
        <v>114</v>
      </c>
      <c r="B63" s="19"/>
    </row>
    <row r="64" spans="1:12" x14ac:dyDescent="0.2">
      <c r="A64" s="14" t="s">
        <v>67</v>
      </c>
      <c r="B64" s="15">
        <f>B54+B55+B56+B57+B58+B59+B60+B61+B62+B63</f>
        <v>0</v>
      </c>
      <c r="C64" s="1" t="s">
        <v>131</v>
      </c>
      <c r="D64" s="1"/>
      <c r="E64" s="1"/>
      <c r="F64" s="1"/>
      <c r="G64" s="1"/>
      <c r="H64" s="1"/>
      <c r="I64" s="1"/>
      <c r="J64" s="1"/>
      <c r="K64" s="1"/>
      <c r="L64" s="1"/>
    </row>
    <row r="65" spans="1:11" x14ac:dyDescent="0.2">
      <c r="A65" s="21" t="s">
        <v>115</v>
      </c>
      <c r="B65" s="19"/>
      <c r="D65" s="1"/>
      <c r="F65" s="1"/>
      <c r="G65" s="1"/>
    </row>
    <row r="66" spans="1:11" x14ac:dyDescent="0.2">
      <c r="A66" s="21" t="s">
        <v>116</v>
      </c>
      <c r="B66" s="18"/>
    </row>
    <row r="67" spans="1:11" x14ac:dyDescent="0.2">
      <c r="A67" s="21" t="s">
        <v>132</v>
      </c>
      <c r="B67" s="19"/>
    </row>
    <row r="68" spans="1:11" x14ac:dyDescent="0.2">
      <c r="A68" s="21" t="s">
        <v>133</v>
      </c>
      <c r="B68" s="18"/>
    </row>
    <row r="69" spans="1:11" x14ac:dyDescent="0.2">
      <c r="A69" s="21" t="s">
        <v>134</v>
      </c>
      <c r="B69" s="18"/>
    </row>
    <row r="70" spans="1:11" x14ac:dyDescent="0.2">
      <c r="A70" s="14" t="s">
        <v>68</v>
      </c>
      <c r="B70" s="15">
        <f>B65+B66+B67+B68+B69</f>
        <v>0</v>
      </c>
      <c r="C70" s="1" t="s">
        <v>135</v>
      </c>
      <c r="D70" s="1"/>
      <c r="E70" s="1"/>
      <c r="F70" s="1"/>
      <c r="G70" s="1"/>
    </row>
    <row r="71" spans="1:11" x14ac:dyDescent="0.2">
      <c r="A71" s="1"/>
      <c r="C71" s="1"/>
      <c r="D71" s="1"/>
      <c r="E71" s="1"/>
      <c r="F71" s="1"/>
      <c r="G71" s="1"/>
    </row>
    <row r="72" spans="1:11" x14ac:dyDescent="0.2">
      <c r="A72" s="116" t="s">
        <v>58</v>
      </c>
      <c r="B72" s="116"/>
      <c r="C72" s="106" t="s">
        <v>130</v>
      </c>
      <c r="D72" s="1"/>
      <c r="E72" s="1"/>
      <c r="F72" s="1"/>
      <c r="G72" s="1"/>
      <c r="H72" s="1"/>
      <c r="I72" s="1"/>
      <c r="J72" s="1"/>
      <c r="K72" s="1"/>
    </row>
    <row r="73" spans="1:11" x14ac:dyDescent="0.2">
      <c r="A73" s="16" t="s">
        <v>136</v>
      </c>
      <c r="B73" s="17"/>
      <c r="C73" s="1"/>
      <c r="D73" s="1"/>
      <c r="E73" s="85"/>
      <c r="F73" s="1"/>
      <c r="G73" s="1"/>
      <c r="H73" s="1"/>
      <c r="I73" s="1"/>
      <c r="J73" s="1"/>
      <c r="K73" s="1"/>
    </row>
    <row r="74" spans="1:11" x14ac:dyDescent="0.2">
      <c r="A74" s="16" t="s">
        <v>137</v>
      </c>
      <c r="B74" s="17"/>
      <c r="C74" s="1"/>
      <c r="D74" s="1"/>
      <c r="E74" s="1"/>
      <c r="F74" s="1"/>
      <c r="G74" s="1"/>
      <c r="H74" s="1"/>
      <c r="I74" s="1"/>
      <c r="J74" s="1"/>
      <c r="K74" s="1"/>
    </row>
    <row r="75" spans="1:11" x14ac:dyDescent="0.2">
      <c r="A75" s="16" t="s">
        <v>138</v>
      </c>
      <c r="B75" s="17"/>
      <c r="C75" s="1"/>
      <c r="D75" s="1"/>
      <c r="E75" s="1"/>
      <c r="F75" s="1"/>
      <c r="G75" s="1"/>
      <c r="H75" s="1"/>
      <c r="I75" s="1"/>
      <c r="J75" s="1"/>
      <c r="K75" s="1"/>
    </row>
    <row r="76" spans="1:11" ht="25.5" x14ac:dyDescent="0.2">
      <c r="A76" s="23" t="s">
        <v>72</v>
      </c>
      <c r="B76" s="15">
        <f>SUM(B73:B75)</f>
        <v>0</v>
      </c>
      <c r="C76" s="1" t="s">
        <v>139</v>
      </c>
      <c r="D76" s="1"/>
      <c r="E76" s="1"/>
      <c r="F76" s="1"/>
      <c r="G76" s="1"/>
      <c r="H76" s="1"/>
      <c r="I76" s="1"/>
      <c r="J76" s="1"/>
      <c r="K76" s="1"/>
    </row>
    <row r="77" spans="1:11" x14ac:dyDescent="0.2">
      <c r="A77" s="16"/>
      <c r="B77" s="17"/>
      <c r="C77" s="1"/>
      <c r="D77" s="1"/>
      <c r="E77" s="1"/>
      <c r="F77" s="1"/>
      <c r="G77" s="1"/>
      <c r="H77" s="1"/>
      <c r="I77" s="1"/>
      <c r="J77" s="1"/>
      <c r="K77" s="1"/>
    </row>
    <row r="78" spans="1:11" x14ac:dyDescent="0.2">
      <c r="A78" s="14" t="s">
        <v>61</v>
      </c>
      <c r="B78" s="15">
        <f>B51+B76</f>
        <v>0</v>
      </c>
      <c r="C78" s="1" t="s">
        <v>152</v>
      </c>
      <c r="D78" s="1"/>
      <c r="E78" s="1"/>
      <c r="F78" s="1"/>
      <c r="G78" s="1"/>
      <c r="H78" s="1"/>
      <c r="I78" s="1"/>
      <c r="J78" s="1"/>
      <c r="K78" s="1"/>
    </row>
    <row r="79" spans="1:11" x14ac:dyDescent="0.2">
      <c r="A79" s="75"/>
      <c r="B79" s="76"/>
      <c r="C79" s="1"/>
      <c r="D79" s="1"/>
      <c r="E79" s="1"/>
      <c r="F79" s="1"/>
      <c r="G79" s="1"/>
      <c r="H79" s="1"/>
      <c r="I79" s="1"/>
      <c r="J79" s="1"/>
      <c r="K79" s="1"/>
    </row>
    <row r="80" spans="1:11" x14ac:dyDescent="0.2">
      <c r="A80" s="14" t="s">
        <v>64</v>
      </c>
      <c r="B80" s="15">
        <f>B78-B64+B70</f>
        <v>0</v>
      </c>
      <c r="C80" s="1" t="s">
        <v>86</v>
      </c>
      <c r="D80" s="1"/>
      <c r="E80" s="1"/>
      <c r="F80" s="1"/>
      <c r="G80" s="1"/>
      <c r="H80" s="1"/>
      <c r="I80" s="1"/>
      <c r="J80" s="1"/>
      <c r="K80" s="1"/>
    </row>
    <row r="81" spans="1:17" x14ac:dyDescent="0.2">
      <c r="A81" s="1"/>
      <c r="B81" s="1"/>
      <c r="C81" s="1"/>
      <c r="D81" s="1"/>
      <c r="E81" s="1"/>
      <c r="F81" s="1"/>
      <c r="G81" s="1"/>
    </row>
    <row r="82" spans="1:17" x14ac:dyDescent="0.2">
      <c r="A82" s="7" t="s">
        <v>77</v>
      </c>
      <c r="B82" s="5"/>
      <c r="C82" s="1"/>
      <c r="D82" s="1"/>
      <c r="E82" s="1"/>
      <c r="F82" s="1"/>
      <c r="G82" s="1"/>
    </row>
    <row r="83" spans="1:17" x14ac:dyDescent="0.2">
      <c r="A83" s="116" t="s">
        <v>78</v>
      </c>
      <c r="B83" s="116"/>
      <c r="C83" s="1"/>
      <c r="D83" s="1"/>
      <c r="E83" s="1"/>
      <c r="F83" s="1"/>
      <c r="G83" s="1"/>
    </row>
    <row r="84" spans="1:17" x14ac:dyDescent="0.2">
      <c r="A84" s="21" t="s">
        <v>5</v>
      </c>
      <c r="B84" s="19"/>
      <c r="C84" s="1"/>
      <c r="D84" s="1"/>
      <c r="E84" s="1"/>
      <c r="F84" s="1"/>
      <c r="G84" s="1"/>
    </row>
    <row r="85" spans="1:17" x14ac:dyDescent="0.2">
      <c r="A85" s="21" t="s">
        <v>111</v>
      </c>
      <c r="B85" s="18"/>
      <c r="C85" s="1"/>
      <c r="D85" s="1"/>
      <c r="E85" s="1"/>
      <c r="F85" s="1"/>
      <c r="G85" s="79"/>
    </row>
    <row r="86" spans="1:17" x14ac:dyDescent="0.2">
      <c r="A86" s="1"/>
      <c r="C86" s="1"/>
      <c r="D86" s="1"/>
      <c r="E86" s="1"/>
      <c r="F86" s="1"/>
      <c r="G86" s="1"/>
    </row>
    <row r="87" spans="1:17" x14ac:dyDescent="0.2">
      <c r="A87" s="117" t="s">
        <v>75</v>
      </c>
      <c r="B87" s="117"/>
      <c r="C87" s="1"/>
      <c r="D87" s="1"/>
      <c r="E87" s="1"/>
      <c r="F87" s="1"/>
      <c r="G87" s="1"/>
    </row>
    <row r="88" spans="1:17" x14ac:dyDescent="0.2">
      <c r="A88" s="14" t="s">
        <v>26</v>
      </c>
      <c r="B88" s="15">
        <f>IF(B78=0,0,B78-(B54+B55+B56+B57+B58+B59+B60+B61+B85))</f>
        <v>0</v>
      </c>
      <c r="C88" s="1" t="s">
        <v>141</v>
      </c>
      <c r="F88" s="1"/>
      <c r="G88" s="1"/>
      <c r="H88" s="1"/>
    </row>
    <row r="89" spans="1:17" x14ac:dyDescent="0.2">
      <c r="A89" s="14" t="s">
        <v>19</v>
      </c>
      <c r="B89" s="14">
        <f>IF(B78=0,0,(B62+B63)/B88)</f>
        <v>0</v>
      </c>
      <c r="C89" s="1" t="s">
        <v>142</v>
      </c>
      <c r="F89" s="1"/>
      <c r="G89" s="1"/>
      <c r="H89" s="1"/>
    </row>
    <row r="90" spans="1:17" x14ac:dyDescent="0.2">
      <c r="A90" s="14" t="s">
        <v>20</v>
      </c>
      <c r="B90" s="15">
        <f>IF(B89=0,0,B89*B84)</f>
        <v>0</v>
      </c>
      <c r="C90" s="1" t="s">
        <v>143</v>
      </c>
      <c r="D90" t="s">
        <v>0</v>
      </c>
      <c r="F90" s="1"/>
      <c r="G90" s="1"/>
      <c r="H90" s="1"/>
    </row>
    <row r="91" spans="1:17" x14ac:dyDescent="0.2">
      <c r="A91" s="14" t="s">
        <v>21</v>
      </c>
      <c r="B91" s="15">
        <f>IF(B89=0,0,B89*B85)</f>
        <v>0</v>
      </c>
      <c r="C91" s="1" t="s">
        <v>144</v>
      </c>
      <c r="F91" s="1"/>
      <c r="G91" s="1"/>
      <c r="H91" s="1"/>
    </row>
    <row r="92" spans="1:17" x14ac:dyDescent="0.2">
      <c r="A92" s="14" t="s">
        <v>22</v>
      </c>
      <c r="B92" s="14">
        <f>IF(B88=0,0,(B85-B76)/((B88-B76-B62-B63)+(B85-B76)))</f>
        <v>0</v>
      </c>
      <c r="C92" s="1" t="s">
        <v>145</v>
      </c>
      <c r="F92" s="1"/>
      <c r="G92" s="1"/>
      <c r="H92" s="1"/>
    </row>
    <row r="93" spans="1:17" x14ac:dyDescent="0.2">
      <c r="A93" s="14" t="s">
        <v>23</v>
      </c>
      <c r="B93" s="15">
        <f>IF(B92=0,0,(B35+B36+B37)*B92)</f>
        <v>0</v>
      </c>
      <c r="C93" s="1" t="s">
        <v>146</v>
      </c>
      <c r="F93" s="1"/>
      <c r="G93" s="1"/>
      <c r="H93" s="1"/>
    </row>
    <row r="94" spans="1:17" x14ac:dyDescent="0.2">
      <c r="A94" s="14" t="s">
        <v>24</v>
      </c>
      <c r="B94" s="15">
        <f>IF(B93=0,0,B93*B89)</f>
        <v>0</v>
      </c>
      <c r="C94" s="1" t="s">
        <v>69</v>
      </c>
      <c r="F94" s="1"/>
      <c r="G94" s="1"/>
      <c r="H94" s="1"/>
    </row>
    <row r="95" spans="1:17" x14ac:dyDescent="0.2">
      <c r="A95" s="14" t="s">
        <v>6</v>
      </c>
      <c r="B95" s="15">
        <f>IF(B48=0,0,B48-(B90+B94))</f>
        <v>0</v>
      </c>
      <c r="C95" s="1" t="s">
        <v>70</v>
      </c>
      <c r="F95" s="1"/>
      <c r="G95" s="1"/>
      <c r="H95" s="1"/>
      <c r="I95" s="1"/>
    </row>
    <row r="96" spans="1:17" x14ac:dyDescent="0.2">
      <c r="A96" s="14" t="s">
        <v>87</v>
      </c>
      <c r="B96" s="115">
        <f>IF('Inflation Factor Table'!A21=" ",1,VLOOKUP('Inflation Factor Table'!A21,'Inflation Factor Table'!A3:B20,2))</f>
        <v>1</v>
      </c>
      <c r="C96" s="98" t="s">
        <v>95</v>
      </c>
      <c r="D96" s="99"/>
      <c r="E96" s="99"/>
      <c r="F96" s="99"/>
      <c r="G96" s="99"/>
      <c r="H96" s="99"/>
      <c r="I96" s="99"/>
      <c r="J96" s="99"/>
      <c r="K96" s="99"/>
      <c r="L96" s="99"/>
      <c r="M96" s="99"/>
      <c r="N96" s="99"/>
      <c r="O96" s="99"/>
      <c r="P96" s="99"/>
      <c r="Q96" s="99"/>
    </row>
    <row r="97" spans="1:9" x14ac:dyDescent="0.2">
      <c r="A97" s="14" t="s">
        <v>8</v>
      </c>
      <c r="B97" s="15">
        <f>IF(B95=0,0,IF(OR(B10&lt;360,OR(B10&gt;370)),B11*B95*B96,B95*B96))</f>
        <v>0</v>
      </c>
      <c r="C97" s="1" t="s">
        <v>100</v>
      </c>
      <c r="F97" s="1"/>
      <c r="G97" s="1"/>
      <c r="H97" s="1"/>
      <c r="I97" s="1"/>
    </row>
    <row r="98" spans="1:9" x14ac:dyDescent="0.2">
      <c r="A98" s="14" t="s">
        <v>7</v>
      </c>
      <c r="B98" s="15">
        <f>IF(B80=0,0,IF(OR(B10&lt;360,OR(B10&gt;370)),(B80-B91)*B11,B80-B91))</f>
        <v>0</v>
      </c>
      <c r="C98" s="1" t="s">
        <v>99</v>
      </c>
      <c r="F98" s="1"/>
      <c r="G98" s="1"/>
      <c r="H98" s="1"/>
      <c r="I98" s="1"/>
    </row>
    <row r="99" spans="1:9" x14ac:dyDescent="0.2">
      <c r="A99" s="1"/>
      <c r="B99" s="1"/>
      <c r="C99" t="s">
        <v>0</v>
      </c>
    </row>
    <row r="100" spans="1:9" ht="28.5" customHeight="1" x14ac:dyDescent="0.2">
      <c r="A100" s="24" t="s">
        <v>74</v>
      </c>
      <c r="B100" s="6">
        <f>IF(B97=0,0,B97/B98)</f>
        <v>0</v>
      </c>
      <c r="C100" s="1" t="s">
        <v>73</v>
      </c>
      <c r="F100" s="1"/>
      <c r="G100" s="1"/>
      <c r="H100" s="1"/>
      <c r="I100" s="1"/>
    </row>
    <row r="101" spans="1:9" x14ac:dyDescent="0.2">
      <c r="A101" s="1"/>
      <c r="B101" s="2"/>
      <c r="E101" s="1"/>
      <c r="F101" s="1"/>
      <c r="G101" s="1"/>
      <c r="H101" s="1"/>
      <c r="I101" s="1"/>
    </row>
    <row r="102" spans="1:9" x14ac:dyDescent="0.2">
      <c r="A102" s="1"/>
    </row>
    <row r="105" spans="1:9" x14ac:dyDescent="0.2">
      <c r="A105" s="3"/>
      <c r="B105" s="104"/>
      <c r="E105" s="1" t="s">
        <v>0</v>
      </c>
      <c r="F105" s="1"/>
      <c r="G105" s="1"/>
      <c r="H105" s="1"/>
    </row>
    <row r="106" spans="1:9" x14ac:dyDescent="0.2">
      <c r="B106" s="104"/>
    </row>
  </sheetData>
  <sheetProtection sheet="1" objects="1" scenarios="1"/>
  <protectedRanges>
    <protectedRange sqref="B5:B8 B16 B19:B28 B41:B43 B51 B54:B63 B73:B75 B84:B85 B30:B37 B65:B69" name="Range1"/>
  </protectedRanges>
  <mergeCells count="10">
    <mergeCell ref="A53:B53"/>
    <mergeCell ref="A72:B72"/>
    <mergeCell ref="A83:B83"/>
    <mergeCell ref="A87:B87"/>
    <mergeCell ref="A1:M1"/>
    <mergeCell ref="A4:B4"/>
    <mergeCell ref="A15:B15"/>
    <mergeCell ref="A18:B18"/>
    <mergeCell ref="A40:B40"/>
    <mergeCell ref="A50:B5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  <pageSetUpPr fitToPage="1"/>
  </sheetPr>
  <dimension ref="A1:J32"/>
  <sheetViews>
    <sheetView zoomScale="120" zoomScaleNormal="120" workbookViewId="0">
      <pane ySplit="2" topLeftCell="A3" activePane="bottomLeft" state="frozen"/>
      <selection pane="bottomLeft" activeCell="A7" sqref="A7"/>
    </sheetView>
  </sheetViews>
  <sheetFormatPr defaultRowHeight="12.75" x14ac:dyDescent="0.2"/>
  <cols>
    <col min="1" max="1" width="47.140625" style="1" customWidth="1"/>
    <col min="2" max="2" width="14" style="30" customWidth="1"/>
    <col min="3" max="3" width="11.140625" style="3" customWidth="1"/>
    <col min="4" max="4" width="13.42578125" style="3" customWidth="1"/>
    <col min="5" max="5" width="17.42578125" style="3" customWidth="1"/>
    <col min="6" max="6" width="10.28515625" style="3" customWidth="1"/>
    <col min="7" max="7" width="19" style="9" customWidth="1"/>
    <col min="8" max="8" width="12.42578125" style="3" customWidth="1"/>
    <col min="9" max="9" width="9.85546875" style="3" bestFit="1" customWidth="1"/>
    <col min="10" max="10" width="10" style="3" bestFit="1" customWidth="1"/>
    <col min="11" max="11" width="8" style="3" bestFit="1" customWidth="1"/>
    <col min="12" max="12" width="9" style="3" bestFit="1" customWidth="1"/>
    <col min="13" max="13" width="8" style="3" bestFit="1" customWidth="1"/>
    <col min="14" max="14" width="10.5703125" style="3" bestFit="1" customWidth="1"/>
    <col min="15" max="15" width="8" style="3" bestFit="1" customWidth="1"/>
    <col min="16" max="16" width="10" style="3" bestFit="1" customWidth="1"/>
    <col min="17" max="17" width="10.7109375" style="3" bestFit="1" customWidth="1"/>
    <col min="18" max="18" width="9" style="3" bestFit="1" customWidth="1"/>
    <col min="19" max="19" width="8" style="3" bestFit="1" customWidth="1"/>
    <col min="20" max="20" width="9" style="3" bestFit="1" customWidth="1"/>
    <col min="21" max="22" width="11.5703125" style="3" bestFit="1" customWidth="1"/>
    <col min="23" max="23" width="9" style="3" bestFit="1" customWidth="1"/>
    <col min="24" max="24" width="12.140625" style="3" bestFit="1" customWidth="1"/>
    <col min="25" max="25" width="16.5703125" style="3" bestFit="1" customWidth="1"/>
    <col min="26" max="26" width="14.5703125" style="3" bestFit="1" customWidth="1"/>
    <col min="27" max="27" width="12.7109375" style="3" bestFit="1" customWidth="1"/>
    <col min="28" max="28" width="12.5703125" style="3" bestFit="1" customWidth="1"/>
    <col min="29" max="29" width="10" style="3" bestFit="1" customWidth="1"/>
    <col min="30" max="30" width="10.140625" style="3" bestFit="1" customWidth="1"/>
    <col min="31" max="31" width="5.7109375" style="3" bestFit="1" customWidth="1"/>
    <col min="32" max="33" width="12" style="3" bestFit="1" customWidth="1"/>
    <col min="34" max="34" width="10" style="3" bestFit="1" customWidth="1"/>
    <col min="35" max="35" width="11.140625" style="3" bestFit="1" customWidth="1"/>
    <col min="36" max="36" width="15" style="3" bestFit="1" customWidth="1"/>
    <col min="37" max="37" width="11.140625" style="3" bestFit="1" customWidth="1"/>
    <col min="38" max="38" width="10" style="3" bestFit="1" customWidth="1"/>
    <col min="39" max="39" width="11.28515625" style="3" bestFit="1" customWidth="1"/>
    <col min="40" max="40" width="15.7109375" style="3" bestFit="1" customWidth="1"/>
    <col min="41" max="41" width="10" style="3" bestFit="1" customWidth="1"/>
    <col min="42" max="42" width="14.28515625" style="3" bestFit="1" customWidth="1"/>
    <col min="43" max="43" width="15.7109375" style="3" bestFit="1" customWidth="1"/>
    <col min="44" max="44" width="9.42578125" style="3" bestFit="1" customWidth="1"/>
    <col min="45" max="45" width="10" style="3" bestFit="1" customWidth="1"/>
    <col min="46" max="46" width="14.42578125" style="3" bestFit="1" customWidth="1"/>
    <col min="47" max="48" width="18.7109375" style="3" bestFit="1" customWidth="1"/>
    <col min="49" max="49" width="11.85546875" style="3" bestFit="1" customWidth="1"/>
    <col min="50" max="50" width="16.140625" style="3" bestFit="1" customWidth="1"/>
    <col min="51" max="51" width="23.7109375" style="3" bestFit="1" customWidth="1"/>
    <col min="52" max="52" width="21.7109375" style="3" bestFit="1" customWidth="1"/>
    <col min="53" max="53" width="15.140625" style="3" bestFit="1" customWidth="1"/>
    <col min="54" max="55" width="11.42578125" style="3" bestFit="1" customWidth="1"/>
    <col min="56" max="56" width="10.85546875" style="3" bestFit="1" customWidth="1"/>
    <col min="57" max="57" width="15.85546875" style="3" bestFit="1" customWidth="1"/>
    <col min="58" max="58" width="13.42578125" style="3" bestFit="1" customWidth="1"/>
    <col min="59" max="59" width="12.7109375" style="3" bestFit="1" customWidth="1"/>
    <col min="60" max="60" width="11" style="3" bestFit="1" customWidth="1"/>
    <col min="61" max="61" width="9" style="3" bestFit="1" customWidth="1"/>
    <col min="62" max="62" width="8" style="3" bestFit="1" customWidth="1"/>
    <col min="63" max="63" width="9" style="3" bestFit="1" customWidth="1"/>
    <col min="64" max="64" width="9.85546875" style="3" bestFit="1" customWidth="1"/>
    <col min="65" max="66" width="10" style="3" bestFit="1" customWidth="1"/>
    <col min="67" max="68" width="12" style="3" bestFit="1" customWidth="1"/>
    <col min="69" max="70" width="11" style="3" bestFit="1" customWidth="1"/>
    <col min="71" max="80" width="12" style="3" bestFit="1" customWidth="1"/>
    <col min="81" max="81" width="11.7109375" style="3" bestFit="1" customWidth="1"/>
    <col min="82" max="82" width="6.140625" style="3" bestFit="1" customWidth="1"/>
    <col min="83" max="83" width="10.28515625" style="3" bestFit="1" customWidth="1"/>
    <col min="84" max="84" width="11.7109375" style="3" bestFit="1" customWidth="1"/>
    <col min="85" max="87" width="12" style="3" bestFit="1" customWidth="1"/>
    <col min="88" max="89" width="14.7109375" style="3" bestFit="1" customWidth="1"/>
    <col min="90" max="90" width="12" style="3" bestFit="1" customWidth="1"/>
    <col min="91" max="91" width="12.140625" style="3" bestFit="1" customWidth="1"/>
    <col min="92" max="92" width="19.7109375" style="3" bestFit="1" customWidth="1"/>
    <col min="93" max="93" width="17.7109375" style="3" bestFit="1" customWidth="1"/>
    <col min="94" max="95" width="12" style="3" bestFit="1" customWidth="1"/>
    <col min="96" max="96" width="7" style="3" bestFit="1" customWidth="1"/>
    <col min="97" max="107" width="12" style="3" bestFit="1" customWidth="1"/>
    <col min="108" max="108" width="20.28515625" style="3" bestFit="1" customWidth="1"/>
    <col min="109" max="110" width="16.5703125" style="3" bestFit="1" customWidth="1"/>
    <col min="111" max="111" width="16" style="3" bestFit="1" customWidth="1"/>
    <col min="112" max="112" width="21" style="3" bestFit="1" customWidth="1"/>
    <col min="113" max="113" width="18.5703125" style="3" bestFit="1" customWidth="1"/>
    <col min="114" max="114" width="18" style="3" bestFit="1" customWidth="1"/>
    <col min="115" max="115" width="20.28515625" style="3" bestFit="1" customWidth="1"/>
    <col min="116" max="116" width="19.140625" style="3" bestFit="1" customWidth="1"/>
    <col min="117" max="117" width="12.85546875" style="3" bestFit="1" customWidth="1"/>
    <col min="118" max="16384" width="9.140625" style="3"/>
  </cols>
  <sheetData>
    <row r="1" spans="1:10" s="81" customFormat="1" ht="16.5" customHeight="1" x14ac:dyDescent="0.25">
      <c r="A1" s="122" t="s">
        <v>150</v>
      </c>
      <c r="B1" s="122"/>
      <c r="C1" s="122"/>
      <c r="D1" s="122"/>
      <c r="E1" s="122"/>
      <c r="F1" s="122"/>
      <c r="G1" s="80"/>
    </row>
    <row r="2" spans="1:10" s="81" customFormat="1" ht="15" x14ac:dyDescent="0.25">
      <c r="A2" s="120" t="s">
        <v>79</v>
      </c>
      <c r="B2" s="121"/>
      <c r="C2" s="121"/>
      <c r="D2" s="121"/>
      <c r="E2" s="121"/>
      <c r="F2" s="121"/>
      <c r="G2" s="82"/>
      <c r="H2" s="83"/>
    </row>
    <row r="3" spans="1:10" x14ac:dyDescent="0.2">
      <c r="A3" s="29" t="s">
        <v>59</v>
      </c>
    </row>
    <row r="4" spans="1:10" x14ac:dyDescent="0.2">
      <c r="A4" s="29" t="s">
        <v>80</v>
      </c>
    </row>
    <row r="5" spans="1:10" x14ac:dyDescent="0.2">
      <c r="A5" s="29" t="s">
        <v>81</v>
      </c>
    </row>
    <row r="7" spans="1:10" x14ac:dyDescent="0.2">
      <c r="A7" s="31" t="s">
        <v>27</v>
      </c>
      <c r="B7" s="32"/>
    </row>
    <row r="8" spans="1:10" x14ac:dyDescent="0.2">
      <c r="A8" s="33" t="s">
        <v>28</v>
      </c>
      <c r="B8" s="95" t="str">
        <f>IF('AHW Calculator 2552-10'!B6="","",'AHW Calculator 2552-10'!B6)</f>
        <v/>
      </c>
    </row>
    <row r="9" spans="1:10" x14ac:dyDescent="0.2">
      <c r="A9" s="33" t="s">
        <v>159</v>
      </c>
      <c r="B9" s="95" t="str">
        <f>IF('AHW Calculator 2552-10'!B5="","",'AHW Calculator 2552-10'!B5)</f>
        <v/>
      </c>
    </row>
    <row r="10" spans="1:10" x14ac:dyDescent="0.2">
      <c r="A10" s="33" t="s">
        <v>29</v>
      </c>
      <c r="B10" s="34"/>
    </row>
    <row r="11" spans="1:10" ht="13.5" thickBot="1" x14ac:dyDescent="0.25">
      <c r="A11" s="33" t="s">
        <v>30</v>
      </c>
      <c r="B11" s="34"/>
    </row>
    <row r="12" spans="1:10" ht="13.5" thickBot="1" x14ac:dyDescent="0.25">
      <c r="A12" s="27"/>
      <c r="B12" s="35"/>
      <c r="D12" s="36" t="s">
        <v>31</v>
      </c>
      <c r="E12" s="36" t="s">
        <v>32</v>
      </c>
      <c r="F12" s="36" t="s">
        <v>33</v>
      </c>
      <c r="G12" s="36" t="s">
        <v>34</v>
      </c>
      <c r="H12" s="36" t="s">
        <v>35</v>
      </c>
      <c r="I12" s="36" t="s">
        <v>36</v>
      </c>
    </row>
    <row r="13" spans="1:10" s="4" customFormat="1" ht="51" customHeight="1" x14ac:dyDescent="0.2">
      <c r="A13" s="37"/>
      <c r="B13" s="38" t="s">
        <v>37</v>
      </c>
      <c r="C13" s="39" t="s">
        <v>38</v>
      </c>
      <c r="D13" s="40" t="s">
        <v>39</v>
      </c>
      <c r="E13" s="41" t="s">
        <v>153</v>
      </c>
      <c r="F13" s="40" t="s">
        <v>40</v>
      </c>
      <c r="G13" s="41" t="s">
        <v>154</v>
      </c>
      <c r="H13" s="41" t="s">
        <v>41</v>
      </c>
      <c r="I13" s="40" t="s">
        <v>42</v>
      </c>
      <c r="J13" s="42"/>
    </row>
    <row r="14" spans="1:10" x14ac:dyDescent="0.2">
      <c r="A14" s="33" t="s">
        <v>90</v>
      </c>
      <c r="B14" s="25">
        <v>0</v>
      </c>
      <c r="C14" s="26">
        <v>0</v>
      </c>
      <c r="D14" s="43">
        <f>IF(OR(B14=0,OR(B14=0)),0,B14/$B$18)</f>
        <v>0</v>
      </c>
      <c r="E14" s="88">
        <v>37.430602010999998</v>
      </c>
      <c r="F14" s="44">
        <f>IF(D14="","",D14*E14)</f>
        <v>0</v>
      </c>
      <c r="G14" s="45"/>
      <c r="H14" s="46"/>
      <c r="I14" s="43"/>
      <c r="J14" s="28"/>
    </row>
    <row r="15" spans="1:10" x14ac:dyDescent="0.2">
      <c r="A15" s="33" t="s">
        <v>88</v>
      </c>
      <c r="B15" s="25">
        <v>0</v>
      </c>
      <c r="C15" s="26">
        <v>0</v>
      </c>
      <c r="D15" s="43">
        <f>IF(OR(B15=0,OR(B15="")),0,B15/$B$18)</f>
        <v>0</v>
      </c>
      <c r="E15" s="88">
        <v>21.771626576999999</v>
      </c>
      <c r="F15" s="44">
        <f>IF(D15="","",D15*E15)</f>
        <v>0</v>
      </c>
      <c r="G15" s="45"/>
      <c r="H15" s="46"/>
      <c r="I15" s="43"/>
      <c r="J15" s="28"/>
    </row>
    <row r="16" spans="1:10" x14ac:dyDescent="0.2">
      <c r="A16" s="33" t="s">
        <v>89</v>
      </c>
      <c r="B16" s="25">
        <v>0</v>
      </c>
      <c r="C16" s="26">
        <v>0</v>
      </c>
      <c r="D16" s="43">
        <f>IF(OR(B16=0,OR(B16="")),0,B16/$B$18)</f>
        <v>0</v>
      </c>
      <c r="E16" s="88">
        <v>15.323325633</v>
      </c>
      <c r="F16" s="44">
        <f>IF(D16="","",D16*E16)</f>
        <v>0</v>
      </c>
      <c r="G16" s="45"/>
      <c r="H16" s="46"/>
      <c r="I16" s="43"/>
      <c r="J16" s="28"/>
    </row>
    <row r="17" spans="1:10" x14ac:dyDescent="0.2">
      <c r="A17" s="33" t="s">
        <v>43</v>
      </c>
      <c r="B17" s="25">
        <v>0</v>
      </c>
      <c r="C17" s="26">
        <v>0</v>
      </c>
      <c r="D17" s="43">
        <f>IF(OR(B17=0,OR(B17="")),0,B17/$B$18)</f>
        <v>0</v>
      </c>
      <c r="E17" s="88">
        <v>17.205670900000001</v>
      </c>
      <c r="F17" s="44">
        <f>IF(D17="","",D17*E17)</f>
        <v>0</v>
      </c>
      <c r="G17" s="45"/>
      <c r="H17" s="46"/>
      <c r="I17" s="43"/>
      <c r="J17" s="28"/>
    </row>
    <row r="18" spans="1:10" x14ac:dyDescent="0.2">
      <c r="A18" s="47" t="s">
        <v>44</v>
      </c>
      <c r="B18" s="48">
        <f>SUM(B14:B17)</f>
        <v>0</v>
      </c>
      <c r="C18" s="49">
        <f>SUM(C14:C17)</f>
        <v>0</v>
      </c>
      <c r="D18" s="43"/>
      <c r="E18" s="50"/>
      <c r="F18" s="44">
        <f>SUM(F14:F17)</f>
        <v>0</v>
      </c>
      <c r="G18" s="89">
        <v>31.80354668</v>
      </c>
      <c r="H18" s="51">
        <f>IF(F18=0,0,G18/F18)</f>
        <v>0</v>
      </c>
      <c r="I18" s="43">
        <f>IF(C18=0,0,C18/C21)</f>
        <v>0</v>
      </c>
      <c r="J18" s="28"/>
    </row>
    <row r="19" spans="1:10" x14ac:dyDescent="0.2">
      <c r="A19" s="33"/>
      <c r="B19" s="52"/>
      <c r="C19" s="53"/>
      <c r="D19" s="54"/>
      <c r="E19" s="16"/>
      <c r="F19" s="21"/>
      <c r="G19" s="16"/>
      <c r="H19" s="16"/>
      <c r="I19" s="43"/>
    </row>
    <row r="20" spans="1:10" x14ac:dyDescent="0.2">
      <c r="A20" s="55" t="s">
        <v>45</v>
      </c>
      <c r="B20" s="25">
        <v>0</v>
      </c>
      <c r="C20" s="26">
        <v>0</v>
      </c>
      <c r="D20" s="54"/>
      <c r="E20" s="16"/>
      <c r="F20" s="56" t="s">
        <v>46</v>
      </c>
      <c r="G20" s="16"/>
      <c r="H20" s="16"/>
      <c r="I20" s="43">
        <f>IF(C20=0,0,C20/C21)</f>
        <v>0</v>
      </c>
    </row>
    <row r="21" spans="1:10" x14ac:dyDescent="0.2">
      <c r="A21" s="55" t="s">
        <v>47</v>
      </c>
      <c r="B21" s="57">
        <f>B18+B20</f>
        <v>0</v>
      </c>
      <c r="C21" s="49">
        <f>C18+C20</f>
        <v>0</v>
      </c>
      <c r="D21" s="58"/>
      <c r="E21" s="21"/>
      <c r="F21" s="58"/>
      <c r="G21" s="16"/>
      <c r="H21" s="21"/>
      <c r="I21" s="43"/>
    </row>
    <row r="23" spans="1:10" x14ac:dyDescent="0.2">
      <c r="A23" s="119" t="s">
        <v>60</v>
      </c>
      <c r="B23" s="119"/>
      <c r="C23" s="119"/>
      <c r="D23" s="119"/>
      <c r="E23" s="119"/>
      <c r="F23" s="119"/>
      <c r="G23" s="119"/>
      <c r="H23" s="119"/>
    </row>
    <row r="24" spans="1:10" x14ac:dyDescent="0.2">
      <c r="A24" s="73" t="s">
        <v>48</v>
      </c>
      <c r="B24" s="74">
        <f>'AHW Calculator 2552-10'!B97</f>
        <v>0</v>
      </c>
      <c r="C24" s="110" t="s">
        <v>155</v>
      </c>
      <c r="D24" s="111"/>
      <c r="E24" s="111"/>
      <c r="F24" s="111"/>
      <c r="G24" s="111"/>
      <c r="H24" s="107" t="s">
        <v>147</v>
      </c>
      <c r="I24" s="107"/>
      <c r="J24" s="107"/>
    </row>
    <row r="25" spans="1:10" x14ac:dyDescent="0.2">
      <c r="A25" s="67" t="s">
        <v>49</v>
      </c>
      <c r="B25" s="68">
        <f>'AHW Calculator 2552-10'!B98</f>
        <v>0</v>
      </c>
      <c r="C25" s="110" t="s">
        <v>156</v>
      </c>
      <c r="D25" s="111"/>
      <c r="E25" s="111"/>
      <c r="F25" s="111"/>
      <c r="G25" s="111"/>
      <c r="H25" s="107" t="s">
        <v>148</v>
      </c>
      <c r="I25" s="107"/>
      <c r="J25" s="107"/>
    </row>
    <row r="26" spans="1:10" x14ac:dyDescent="0.2">
      <c r="A26" s="67" t="s">
        <v>50</v>
      </c>
      <c r="B26" s="69">
        <f>IF(B24=0,0,B24/B25)</f>
        <v>0</v>
      </c>
      <c r="C26" s="110" t="s">
        <v>157</v>
      </c>
      <c r="D26" s="111"/>
      <c r="E26" s="111"/>
      <c r="F26" s="111"/>
      <c r="G26" s="111"/>
      <c r="H26" s="107" t="s">
        <v>149</v>
      </c>
      <c r="I26" s="107"/>
      <c r="J26" s="107"/>
    </row>
    <row r="27" spans="1:10" ht="13.5" thickBot="1" x14ac:dyDescent="0.25">
      <c r="A27" s="27"/>
      <c r="B27" s="28"/>
      <c r="E27" s="59"/>
      <c r="G27" s="60"/>
    </row>
    <row r="28" spans="1:10" x14ac:dyDescent="0.2">
      <c r="A28" s="67" t="s">
        <v>51</v>
      </c>
      <c r="B28" s="70">
        <f>IF(B24="",0,($B$24*I18)*H18)</f>
        <v>0</v>
      </c>
      <c r="C28" s="61" t="s">
        <v>52</v>
      </c>
    </row>
    <row r="29" spans="1:10" s="4" customFormat="1" ht="13.5" thickBot="1" x14ac:dyDescent="0.25">
      <c r="A29" s="71" t="s">
        <v>53</v>
      </c>
      <c r="B29" s="72">
        <f>IF(B24="",0,($B$24*I20))</f>
        <v>0</v>
      </c>
      <c r="C29" s="62" t="s">
        <v>52</v>
      </c>
      <c r="G29" s="63"/>
    </row>
    <row r="30" spans="1:10" x14ac:dyDescent="0.2">
      <c r="A30" s="67" t="s">
        <v>54</v>
      </c>
      <c r="B30" s="70">
        <f>SUM(B28:B29)</f>
        <v>0</v>
      </c>
      <c r="C30" s="61" t="s">
        <v>55</v>
      </c>
    </row>
    <row r="31" spans="1:10" x14ac:dyDescent="0.2">
      <c r="B31" s="64"/>
      <c r="C31" s="65"/>
    </row>
    <row r="32" spans="1:10" ht="13.5" thickBot="1" x14ac:dyDescent="0.25">
      <c r="A32" s="6" t="s">
        <v>56</v>
      </c>
      <c r="B32" s="86">
        <f>IF(B30=0,0,B30/B25)</f>
        <v>0</v>
      </c>
      <c r="C32" s="66" t="s">
        <v>55</v>
      </c>
    </row>
  </sheetData>
  <sheetProtection sheet="1" objects="1" scenarios="1"/>
  <protectedRanges>
    <protectedRange sqref="B20:C20 B14:C17 B10:B11" name="Range1"/>
  </protectedRanges>
  <mergeCells count="3">
    <mergeCell ref="A23:H23"/>
    <mergeCell ref="A2:F2"/>
    <mergeCell ref="A1:F1"/>
  </mergeCells>
  <phoneticPr fontId="4" type="noConversion"/>
  <pageMargins left="0.75" right="0.75" top="1" bottom="1" header="0.5" footer="0.5"/>
  <pageSetup scale="93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zoomScale="110" zoomScaleNormal="110" workbookViewId="0">
      <pane ySplit="2" topLeftCell="A3" activePane="bottomLeft" state="frozen"/>
      <selection pane="bottomLeft" activeCell="B10" sqref="B10"/>
    </sheetView>
  </sheetViews>
  <sheetFormatPr defaultRowHeight="12.75" x14ac:dyDescent="0.2"/>
  <cols>
    <col min="1" max="1" width="10.85546875" style="87" bestFit="1" customWidth="1"/>
    <col min="2" max="2" width="19.85546875" style="87" bestFit="1" customWidth="1"/>
    <col min="3" max="3" width="17.7109375" style="87" bestFit="1" customWidth="1"/>
    <col min="4" max="4" width="19.85546875" style="87" bestFit="1" customWidth="1"/>
    <col min="7" max="16384" width="9.140625" style="87"/>
  </cols>
  <sheetData>
    <row r="1" spans="1:4" ht="24.75" customHeight="1" x14ac:dyDescent="0.2">
      <c r="A1" s="123" t="s">
        <v>151</v>
      </c>
      <c r="B1" s="123"/>
      <c r="C1" s="123"/>
      <c r="D1" s="123"/>
    </row>
    <row r="2" spans="1:4" x14ac:dyDescent="0.2">
      <c r="A2" s="108" t="s">
        <v>96</v>
      </c>
      <c r="B2" s="108" t="s">
        <v>84</v>
      </c>
      <c r="C2" s="108" t="s">
        <v>82</v>
      </c>
      <c r="D2" s="108" t="s">
        <v>83</v>
      </c>
    </row>
    <row r="3" spans="1:4" x14ac:dyDescent="0.2">
      <c r="A3" s="102">
        <v>1</v>
      </c>
      <c r="B3" s="109">
        <v>1.0268200000000001</v>
      </c>
      <c r="C3" s="103">
        <v>40100</v>
      </c>
      <c r="D3" s="103">
        <v>40132</v>
      </c>
    </row>
    <row r="4" spans="1:4" x14ac:dyDescent="0.2">
      <c r="A4" s="102">
        <f>A3+1</f>
        <v>2</v>
      </c>
      <c r="B4" s="109">
        <v>1.0248999999999999</v>
      </c>
      <c r="C4" s="103">
        <v>40131</v>
      </c>
      <c r="D4" s="103">
        <v>40162</v>
      </c>
    </row>
    <row r="5" spans="1:4" x14ac:dyDescent="0.2">
      <c r="A5" s="102">
        <f t="shared" ref="A5:A20" si="0">A4+1</f>
        <v>3</v>
      </c>
      <c r="B5" s="109">
        <v>1.0229900000000001</v>
      </c>
      <c r="C5" s="103">
        <v>40161</v>
      </c>
      <c r="D5" s="103">
        <v>40193</v>
      </c>
    </row>
    <row r="6" spans="1:4" x14ac:dyDescent="0.2">
      <c r="A6" s="102">
        <f t="shared" si="0"/>
        <v>4</v>
      </c>
      <c r="B6" s="109">
        <v>1.0211600000000001</v>
      </c>
      <c r="C6" s="103">
        <v>40192</v>
      </c>
      <c r="D6" s="103">
        <v>40224</v>
      </c>
    </row>
    <row r="7" spans="1:4" x14ac:dyDescent="0.2">
      <c r="A7" s="102">
        <f t="shared" si="0"/>
        <v>5</v>
      </c>
      <c r="B7" s="109">
        <v>1.0194099999999999</v>
      </c>
      <c r="C7" s="103">
        <v>40223</v>
      </c>
      <c r="D7" s="103">
        <v>40252</v>
      </c>
    </row>
    <row r="8" spans="1:4" x14ac:dyDescent="0.2">
      <c r="A8" s="102">
        <f t="shared" si="0"/>
        <v>6</v>
      </c>
      <c r="B8" s="109">
        <v>1.0176799999999999</v>
      </c>
      <c r="C8" s="103">
        <v>40251</v>
      </c>
      <c r="D8" s="103">
        <v>40283</v>
      </c>
    </row>
    <row r="9" spans="1:4" x14ac:dyDescent="0.2">
      <c r="A9" s="102">
        <f t="shared" si="0"/>
        <v>7</v>
      </c>
      <c r="B9" s="109">
        <v>1.0159100000000001</v>
      </c>
      <c r="C9" s="103">
        <v>40282</v>
      </c>
      <c r="D9" s="103">
        <v>40313</v>
      </c>
    </row>
    <row r="10" spans="1:4" x14ac:dyDescent="0.2">
      <c r="A10" s="102">
        <f t="shared" si="0"/>
        <v>8</v>
      </c>
      <c r="B10" s="109">
        <v>1.0141199999999999</v>
      </c>
      <c r="C10" s="103">
        <v>40312</v>
      </c>
      <c r="D10" s="103">
        <v>40344</v>
      </c>
    </row>
    <row r="11" spans="1:4" x14ac:dyDescent="0.2">
      <c r="A11" s="102">
        <f t="shared" si="0"/>
        <v>9</v>
      </c>
      <c r="B11" s="109">
        <v>1.0123500000000001</v>
      </c>
      <c r="C11" s="103">
        <v>40343</v>
      </c>
      <c r="D11" s="103">
        <v>40374</v>
      </c>
    </row>
    <row r="12" spans="1:4" x14ac:dyDescent="0.2">
      <c r="A12" s="102">
        <f t="shared" si="0"/>
        <v>10</v>
      </c>
      <c r="B12" s="109">
        <v>1.01064</v>
      </c>
      <c r="C12" s="103">
        <v>40373</v>
      </c>
      <c r="D12" s="103">
        <v>40405</v>
      </c>
    </row>
    <row r="13" spans="1:4" x14ac:dyDescent="0.2">
      <c r="A13" s="102">
        <f t="shared" si="0"/>
        <v>11</v>
      </c>
      <c r="B13" s="109">
        <v>1.00898</v>
      </c>
      <c r="C13" s="103">
        <v>40404</v>
      </c>
      <c r="D13" s="103">
        <v>40436</v>
      </c>
    </row>
    <row r="14" spans="1:4" x14ac:dyDescent="0.2">
      <c r="A14" s="102">
        <f t="shared" si="0"/>
        <v>12</v>
      </c>
      <c r="B14" s="109">
        <v>1.0073799999999999</v>
      </c>
      <c r="C14" s="103">
        <v>40435</v>
      </c>
      <c r="D14" s="103">
        <v>40466</v>
      </c>
    </row>
    <row r="15" spans="1:4" x14ac:dyDescent="0.2">
      <c r="A15" s="102">
        <f t="shared" si="0"/>
        <v>13</v>
      </c>
      <c r="B15" s="109">
        <v>1.0058400000000001</v>
      </c>
      <c r="C15" s="103">
        <v>40465</v>
      </c>
      <c r="D15" s="103">
        <v>40497</v>
      </c>
    </row>
    <row r="16" spans="1:4" x14ac:dyDescent="0.2">
      <c r="A16" s="102">
        <f t="shared" si="0"/>
        <v>14</v>
      </c>
      <c r="B16" s="109">
        <v>1.00434</v>
      </c>
      <c r="C16" s="103">
        <v>40496</v>
      </c>
      <c r="D16" s="103">
        <v>40527</v>
      </c>
    </row>
    <row r="17" spans="1:4" x14ac:dyDescent="0.2">
      <c r="A17" s="102">
        <f t="shared" si="0"/>
        <v>15</v>
      </c>
      <c r="B17" s="109">
        <v>1.00288</v>
      </c>
      <c r="C17" s="103">
        <v>40526</v>
      </c>
      <c r="D17" s="103">
        <v>40558</v>
      </c>
    </row>
    <row r="18" spans="1:4" x14ac:dyDescent="0.2">
      <c r="A18" s="102">
        <f t="shared" si="0"/>
        <v>16</v>
      </c>
      <c r="B18" s="109">
        <v>1.00143</v>
      </c>
      <c r="C18" s="103">
        <v>40557</v>
      </c>
      <c r="D18" s="103">
        <v>40589</v>
      </c>
    </row>
    <row r="19" spans="1:4" x14ac:dyDescent="0.2">
      <c r="A19" s="102">
        <f t="shared" si="0"/>
        <v>17</v>
      </c>
      <c r="B19" s="109">
        <v>1</v>
      </c>
      <c r="C19" s="103">
        <v>40588</v>
      </c>
      <c r="D19" s="103">
        <v>40617</v>
      </c>
    </row>
    <row r="20" spans="1:4" x14ac:dyDescent="0.2">
      <c r="A20" s="102">
        <f t="shared" si="0"/>
        <v>18</v>
      </c>
      <c r="B20" s="109">
        <v>0.99860000000000004</v>
      </c>
      <c r="C20" s="103">
        <v>40616</v>
      </c>
      <c r="D20" s="103">
        <v>40648</v>
      </c>
    </row>
    <row r="21" spans="1:4" x14ac:dyDescent="0.2">
      <c r="A21" s="112" t="str">
        <f>IF(SUMPRODUCT(--(C3:C20&lt;'AHW Calculator 2552-10'!B9)*(D3:D20&gt;'AHW Calculator 2552-10'!B9))=1,SUMPRODUCT(--(C3:C20&lt;'AHW Calculator 2552-10'!B9)*(D3:D20&gt;'AHW Calculator 2552-10'!B9),ROW(C3:C20))-2," ")</f>
        <v xml:space="preserve"> </v>
      </c>
      <c r="B21" s="113"/>
      <c r="C21" s="113"/>
      <c r="D21" s="113"/>
    </row>
    <row r="22" spans="1:4" x14ac:dyDescent="0.2">
      <c r="A22" s="114"/>
      <c r="B22" s="113"/>
      <c r="C22" s="113"/>
      <c r="D22" s="113"/>
    </row>
    <row r="25" spans="1:4" x14ac:dyDescent="0.2">
      <c r="A25" s="100"/>
    </row>
    <row r="26" spans="1:4" x14ac:dyDescent="0.2">
      <c r="A26" s="101"/>
    </row>
  </sheetData>
  <sheetProtection sheet="1" objects="1" scenarios="1"/>
  <mergeCells count="1">
    <mergeCell ref="A1:D1"/>
  </mergeCells>
  <phoneticPr fontId="4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AHW Calculator 2552-10</vt:lpstr>
      <vt:lpstr>Occ Mix Calculator</vt:lpstr>
      <vt:lpstr>Inflation Factor Table</vt:lpstr>
    </vt:vector>
  </TitlesOfParts>
  <Company>HCFA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HCFA Software Control</dc:creator>
  <cp:lastModifiedBy>Michael Treitel</cp:lastModifiedBy>
  <cp:lastPrinted>2010-08-04T18:50:41Z</cp:lastPrinted>
  <dcterms:created xsi:type="dcterms:W3CDTF">2002-04-02T20:04:49Z</dcterms:created>
  <dcterms:modified xsi:type="dcterms:W3CDTF">2013-07-31T17:06:49Z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86664564</vt:i4>
  </property>
  <property fmtid="{D5CDD505-2E9C-101B-9397-08002B2CF9AE}" pid="3" name="_NewReviewCycle">
    <vt:lpwstr/>
  </property>
  <property fmtid="{D5CDD505-2E9C-101B-9397-08002B2CF9AE}" pid="4" name="_EmailSubject">
    <vt:lpwstr>WI Calculator</vt:lpwstr>
  </property>
  <property fmtid="{D5CDD505-2E9C-101B-9397-08002B2CF9AE}" pid="5" name="_AuthorEmail">
    <vt:lpwstr>Miechal.Lefkowitz@cms.hhs.gov</vt:lpwstr>
  </property>
  <property fmtid="{D5CDD505-2E9C-101B-9397-08002B2CF9AE}" pid="6" name="_AuthorEmailDisplayName">
    <vt:lpwstr>Lefkowitz, Miechal (CMS/CFMFO)</vt:lpwstr>
  </property>
  <property fmtid="{D5CDD505-2E9C-101B-9397-08002B2CF9AE}" pid="7" name="_PreviousAdHocReviewCycleID">
    <vt:i4>-210309071</vt:i4>
  </property>
  <property fmtid="{D5CDD505-2E9C-101B-9397-08002B2CF9AE}" pid="8" name="_ReviewingToolsShownOnce">
    <vt:lpwstr/>
  </property>
</Properties>
</file>